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slicerCaches/slicerCache11.xml" ContentType="application/vnd.ms-excel.slicerCache+xml"/>
  <Override PartName="/xl/slicerCaches/slicerCache12.xml" ContentType="application/vnd.ms-excel.slicerCache+xml"/>
  <Override PartName="/xl/slicerCaches/slicerCache13.xml" ContentType="application/vnd.ms-excel.slicerCache+xml"/>
  <Override PartName="/xl/slicerCaches/slicerCache1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hidePivotFieldList="1"/>
  <mc:AlternateContent xmlns:mc="http://schemas.openxmlformats.org/markup-compatibility/2006">
    <mc:Choice Requires="x15">
      <x15ac:absPath xmlns:x15ac="http://schemas.microsoft.com/office/spreadsheetml/2010/11/ac" url="https://epargnissimo-my.sharepoint.com/personal/jb_lemouzy_epargnissimo_fr/Documents/Documents/DEMANDES PARTICULIERES/"/>
    </mc:Choice>
  </mc:AlternateContent>
  <xr:revisionPtr revIDLastSave="2" documentId="11_10E86B2CB9747AC61E841B3B87DFB8ABAF75E3F3" xr6:coauthVersionLast="47" xr6:coauthVersionMax="47" xr10:uidLastSave="{B1401810-928E-465C-B08B-FBCC6AB7C2F5}"/>
  <bookViews>
    <workbookView xWindow="-120" yWindow="-120" windowWidth="29040" windowHeight="15720" xr2:uid="{00000000-000D-0000-FFFF-FFFF00000000}"/>
  </bookViews>
  <sheets>
    <sheet name="Filtre avec segment" sheetId="4" r:id="rId1"/>
    <sheet name="Tableau TCD synthetique" sheetId="3" r:id="rId2"/>
    <sheet name="Source" sheetId="1" state="hidden" r:id="rId3"/>
    <sheet name="Extraction_MS_02022022" sheetId="7" state="hidden" r:id="rId4"/>
    <sheet name="Supplément_Revue_SDG" sheetId="10" state="hidden" r:id="rId5"/>
    <sheet name="ISIN_Greenfin" sheetId="8" state="hidden" r:id="rId6"/>
    <sheet name="ISIN_Finansol" sheetId="9" state="hidden" r:id="rId7"/>
  </sheets>
  <definedNames>
    <definedName name="_xlnm._FilterDatabase" localSheetId="2" hidden="1">Source!$A$1:$AV$40</definedName>
    <definedName name="Segment_Article_SFDR">#N/A</definedName>
    <definedName name="Segment_Best_in_class">#N/A</definedName>
    <definedName name="Segment_Best_in_universe">#N/A</definedName>
    <definedName name="Segment_Classes_d_actifs">#N/A</definedName>
    <definedName name="Segment_Exclusions">#N/A</definedName>
    <definedName name="Segment_Gamme">#N/A</definedName>
    <definedName name="Segment_Grandes_thématiques">#N/A</definedName>
    <definedName name="Segment_Impact_investing">#N/A</definedName>
    <definedName name="Segment_Label_Finansol">#N/A</definedName>
    <definedName name="Segment_Label_Greenfin">#N/A</definedName>
    <definedName name="Segment_Label_ISR">#N/A</definedName>
    <definedName name="Segment_Politique_bas_carbone">#N/A</definedName>
    <definedName name="Segment_Sous_thématiques">#N/A</definedName>
    <definedName name="Segment_Zone_géographique_d_investissement___FR">#N/A</definedName>
  </definedNames>
  <calcPr calcId="191029"/>
  <pivotCaches>
    <pivotCache cacheId="0" r:id="rId8"/>
  </pivotCaches>
  <extLst>
    <ext xmlns:x14="http://schemas.microsoft.com/office/spreadsheetml/2009/9/main" uri="{BBE1A952-AA13-448e-AADC-164F8A28A991}">
      <x14:slicerCaches>
        <x14:slicerCache r:id="rId9"/>
        <x14:slicerCache r:id="rId10"/>
        <x14:slicerCache r:id="rId11"/>
        <x14:slicerCache r:id="rId12"/>
        <x14:slicerCache r:id="rId13"/>
        <x14:slicerCache r:id="rId14"/>
        <x14:slicerCache r:id="rId15"/>
        <x14:slicerCache r:id="rId16"/>
        <x14:slicerCache r:id="rId17"/>
        <x14:slicerCache r:id="rId18"/>
        <x14:slicerCache r:id="rId19"/>
        <x14:slicerCache r:id="rId20"/>
        <x14:slicerCache r:id="rId21"/>
        <x14:slicerCache r:id="rId22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" i="1" l="1"/>
  <c r="V4" i="1"/>
  <c r="V5" i="1"/>
  <c r="V6" i="1"/>
  <c r="V7" i="1"/>
  <c r="V8" i="1"/>
  <c r="V9" i="1"/>
  <c r="V12" i="1"/>
  <c r="V13" i="1"/>
  <c r="V14" i="1"/>
  <c r="V15" i="1"/>
  <c r="V16" i="1"/>
  <c r="V17" i="1"/>
  <c r="V18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2" i="1"/>
  <c r="AW3" i="1"/>
  <c r="AW4" i="1"/>
  <c r="AW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2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N3" i="1"/>
  <c r="O3" i="1"/>
  <c r="P3" i="1"/>
  <c r="N4" i="1"/>
  <c r="O4" i="1"/>
  <c r="P4" i="1"/>
  <c r="N5" i="1"/>
  <c r="O5" i="1"/>
  <c r="P5" i="1"/>
  <c r="N6" i="1"/>
  <c r="O6" i="1"/>
  <c r="P6" i="1"/>
  <c r="N7" i="1"/>
  <c r="O7" i="1"/>
  <c r="P7" i="1"/>
  <c r="N8" i="1"/>
  <c r="O8" i="1"/>
  <c r="P8" i="1"/>
  <c r="N9" i="1"/>
  <c r="O9" i="1"/>
  <c r="P9" i="1"/>
  <c r="N10" i="1"/>
  <c r="O10" i="1"/>
  <c r="P10" i="1"/>
  <c r="N11" i="1"/>
  <c r="O11" i="1"/>
  <c r="P11" i="1"/>
  <c r="N12" i="1"/>
  <c r="O12" i="1"/>
  <c r="P12" i="1"/>
  <c r="N13" i="1"/>
  <c r="O13" i="1"/>
  <c r="P13" i="1"/>
  <c r="N14" i="1"/>
  <c r="O14" i="1"/>
  <c r="P14" i="1"/>
  <c r="N15" i="1"/>
  <c r="O15" i="1"/>
  <c r="P15" i="1"/>
  <c r="N16" i="1"/>
  <c r="O16" i="1"/>
  <c r="P16" i="1"/>
  <c r="N17" i="1"/>
  <c r="O17" i="1"/>
  <c r="P17" i="1"/>
  <c r="N18" i="1"/>
  <c r="O18" i="1"/>
  <c r="P18" i="1"/>
  <c r="N19" i="1"/>
  <c r="O19" i="1"/>
  <c r="P19" i="1"/>
  <c r="N20" i="1"/>
  <c r="O20" i="1"/>
  <c r="P20" i="1"/>
  <c r="N21" i="1"/>
  <c r="O21" i="1"/>
  <c r="P21" i="1"/>
  <c r="N22" i="1"/>
  <c r="O22" i="1"/>
  <c r="P22" i="1"/>
  <c r="N23" i="1"/>
  <c r="O23" i="1"/>
  <c r="P23" i="1"/>
  <c r="N24" i="1"/>
  <c r="O24" i="1"/>
  <c r="P24" i="1"/>
  <c r="N25" i="1"/>
  <c r="O25" i="1"/>
  <c r="P25" i="1"/>
  <c r="N26" i="1"/>
  <c r="O26" i="1"/>
  <c r="P26" i="1"/>
  <c r="N27" i="1"/>
  <c r="O27" i="1"/>
  <c r="P27" i="1"/>
  <c r="N28" i="1"/>
  <c r="O28" i="1"/>
  <c r="P28" i="1"/>
  <c r="N29" i="1"/>
  <c r="O29" i="1"/>
  <c r="P29" i="1"/>
  <c r="N30" i="1"/>
  <c r="O30" i="1"/>
  <c r="P30" i="1"/>
  <c r="N31" i="1"/>
  <c r="O31" i="1"/>
  <c r="P31" i="1"/>
  <c r="N32" i="1"/>
  <c r="O32" i="1"/>
  <c r="P32" i="1"/>
  <c r="N33" i="1"/>
  <c r="O33" i="1"/>
  <c r="P33" i="1"/>
  <c r="N34" i="1"/>
  <c r="O34" i="1"/>
  <c r="P34" i="1"/>
  <c r="N35" i="1"/>
  <c r="O35" i="1"/>
  <c r="P35" i="1"/>
  <c r="N36" i="1"/>
  <c r="O36" i="1"/>
  <c r="P36" i="1"/>
  <c r="N37" i="1"/>
  <c r="O37" i="1"/>
  <c r="P37" i="1"/>
  <c r="N38" i="1"/>
  <c r="O38" i="1"/>
  <c r="P38" i="1"/>
  <c r="N39" i="1"/>
  <c r="O39" i="1"/>
  <c r="P39" i="1"/>
  <c r="N40" i="1"/>
  <c r="O40" i="1"/>
  <c r="P40" i="1"/>
  <c r="P2" i="1"/>
  <c r="O2" i="1"/>
  <c r="N2" i="1"/>
  <c r="L40" i="1" l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AE40" i="1" l="1"/>
  <c r="AD3" i="1"/>
  <c r="AE3" i="1"/>
  <c r="AD4" i="1"/>
  <c r="AE4" i="1"/>
  <c r="AD5" i="1"/>
  <c r="AE5" i="1"/>
  <c r="AD6" i="1"/>
  <c r="AE6" i="1"/>
  <c r="AD7" i="1"/>
  <c r="AE7" i="1"/>
  <c r="AD8" i="1"/>
  <c r="AE8" i="1"/>
  <c r="AD9" i="1"/>
  <c r="AE9" i="1"/>
  <c r="AD10" i="1"/>
  <c r="AE10" i="1"/>
  <c r="AD11" i="1"/>
  <c r="AE11" i="1"/>
  <c r="AD12" i="1"/>
  <c r="AE12" i="1"/>
  <c r="AD13" i="1"/>
  <c r="AE13" i="1"/>
  <c r="AD14" i="1"/>
  <c r="AE14" i="1"/>
  <c r="AD15" i="1"/>
  <c r="AE15" i="1"/>
  <c r="AD16" i="1"/>
  <c r="AE16" i="1"/>
  <c r="AD17" i="1"/>
  <c r="AE17" i="1"/>
  <c r="AD18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2" i="1"/>
  <c r="AD2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2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2" i="1"/>
  <c r="Z2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2" i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2" i="1"/>
  <c r="AC3" i="1" l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2" i="1"/>
  <c r="X3" i="1" l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2" i="1"/>
  <c r="X43" i="1"/>
  <c r="X44" i="1"/>
  <c r="X45" i="1"/>
  <c r="X46" i="1"/>
  <c r="X47" i="1"/>
  <c r="X48" i="1"/>
  <c r="X49" i="1"/>
  <c r="X2" i="1"/>
  <c r="W2" i="1"/>
  <c r="W41" i="1" l="1"/>
  <c r="U41" i="1" s="1"/>
  <c r="W42" i="1"/>
  <c r="U42" i="1" s="1"/>
  <c r="W43" i="1"/>
  <c r="U43" i="1" s="1"/>
  <c r="W44" i="1"/>
  <c r="U44" i="1" s="1"/>
  <c r="W45" i="1"/>
  <c r="U45" i="1" s="1"/>
  <c r="W46" i="1"/>
  <c r="U46" i="1" s="1"/>
  <c r="W47" i="1"/>
  <c r="U47" i="1" s="1"/>
  <c r="W48" i="1"/>
  <c r="U48" i="1" s="1"/>
  <c r="W49" i="1"/>
  <c r="U49" i="1" s="1"/>
  <c r="W3" i="1" l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U3" i="1" l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2" i="1"/>
  <c r="AF3" i="1" l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2" i="1"/>
  <c r="G2" i="1"/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2" i="1"/>
  <c r="AU3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2" i="1"/>
  <c r="AS2" i="1"/>
  <c r="AT3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2" i="1"/>
  <c r="AP2" i="1"/>
  <c r="AP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O2" i="1"/>
  <c r="AL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2" i="1"/>
  <c r="AK2" i="1"/>
  <c r="AM3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2" i="1"/>
  <c r="AO3" i="1" l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S3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N3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2" i="1"/>
  <c r="AQ3" i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2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2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2" i="1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2" i="1"/>
  <c r="AG3" i="1"/>
  <c r="AH3" i="1" s="1"/>
  <c r="AG4" i="1"/>
  <c r="AH4" i="1" s="1"/>
  <c r="AG5" i="1"/>
  <c r="AH5" i="1" s="1"/>
  <c r="AG6" i="1"/>
  <c r="AH6" i="1" s="1"/>
  <c r="AG7" i="1"/>
  <c r="AH7" i="1" s="1"/>
  <c r="AG8" i="1"/>
  <c r="AH8" i="1" s="1"/>
  <c r="AG9" i="1"/>
  <c r="AH9" i="1" s="1"/>
  <c r="AG10" i="1"/>
  <c r="AH10" i="1" s="1"/>
  <c r="AG11" i="1"/>
  <c r="AH11" i="1" s="1"/>
  <c r="AG12" i="1"/>
  <c r="AH12" i="1" s="1"/>
  <c r="AG13" i="1"/>
  <c r="AH13" i="1" s="1"/>
  <c r="AG14" i="1"/>
  <c r="AH14" i="1" s="1"/>
  <c r="AG15" i="1"/>
  <c r="AH15" i="1" s="1"/>
  <c r="AG16" i="1"/>
  <c r="AH16" i="1" s="1"/>
  <c r="AG17" i="1"/>
  <c r="AH17" i="1" s="1"/>
  <c r="AG18" i="1"/>
  <c r="AH18" i="1" s="1"/>
  <c r="AG19" i="1"/>
  <c r="AH19" i="1" s="1"/>
  <c r="AG20" i="1"/>
  <c r="AH20" i="1" s="1"/>
  <c r="AG21" i="1"/>
  <c r="AH21" i="1" s="1"/>
  <c r="AG22" i="1"/>
  <c r="AH22" i="1" s="1"/>
  <c r="AG23" i="1"/>
  <c r="AH23" i="1" s="1"/>
  <c r="AG24" i="1"/>
  <c r="AH24" i="1" s="1"/>
  <c r="AG25" i="1"/>
  <c r="AH25" i="1" s="1"/>
  <c r="AG26" i="1"/>
  <c r="AH26" i="1" s="1"/>
  <c r="AG27" i="1"/>
  <c r="AH27" i="1" s="1"/>
  <c r="AG28" i="1"/>
  <c r="AH28" i="1" s="1"/>
  <c r="AG29" i="1"/>
  <c r="AH29" i="1" s="1"/>
  <c r="AG30" i="1"/>
  <c r="AH30" i="1" s="1"/>
  <c r="AG31" i="1"/>
  <c r="AH31" i="1" s="1"/>
  <c r="AG32" i="1"/>
  <c r="AH32" i="1" s="1"/>
  <c r="AG33" i="1"/>
  <c r="AH33" i="1" s="1"/>
  <c r="AG34" i="1"/>
  <c r="AH34" i="1" s="1"/>
  <c r="AG35" i="1"/>
  <c r="AH35" i="1" s="1"/>
  <c r="AG36" i="1"/>
  <c r="AH36" i="1" s="1"/>
  <c r="AG37" i="1"/>
  <c r="AH37" i="1" s="1"/>
  <c r="AG38" i="1"/>
  <c r="AH38" i="1" s="1"/>
  <c r="AG39" i="1"/>
  <c r="AH39" i="1" s="1"/>
  <c r="AG40" i="1"/>
  <c r="AH40" i="1" s="1"/>
  <c r="AG2" i="1"/>
  <c r="AH2" i="1" s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2" i="1"/>
  <c r="Q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2" i="1"/>
  <c r="G40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2" i="1"/>
</calcChain>
</file>

<file path=xl/sharedStrings.xml><?xml version="1.0" encoding="utf-8"?>
<sst xmlns="http://schemas.openxmlformats.org/spreadsheetml/2006/main" count="5847" uniqueCount="946">
  <si>
    <t>Type</t>
  </si>
  <si>
    <t xml:space="preserve">Gamme </t>
  </si>
  <si>
    <t xml:space="preserve">Grandes classes d'actifs </t>
  </si>
  <si>
    <t xml:space="preserve">Nom du fonds </t>
  </si>
  <si>
    <t>Classes d'actifs</t>
  </si>
  <si>
    <t>Categorie M*</t>
  </si>
  <si>
    <t xml:space="preserve">Frais de gestion </t>
  </si>
  <si>
    <t xml:space="preserve">Société de gestion </t>
  </si>
  <si>
    <t>Perf. totale YTD (Quotidien) Devise de libellé</t>
  </si>
  <si>
    <t>Perf. totale ann. 3 ans (Quotidien) Devise de libellé</t>
  </si>
  <si>
    <t>Perf. totale ann. 5 ans (Quotidien) Devise de libellé</t>
  </si>
  <si>
    <t>Grandes thématiques</t>
  </si>
  <si>
    <t xml:space="preserve">Sous thématiques </t>
  </si>
  <si>
    <t xml:space="preserve">Label ISR </t>
  </si>
  <si>
    <t>Best in class</t>
  </si>
  <si>
    <t>Best in universe</t>
  </si>
  <si>
    <t xml:space="preserve">Impact investing </t>
  </si>
  <si>
    <t>Exclusions</t>
  </si>
  <si>
    <t>Politique bas carbone</t>
  </si>
  <si>
    <t>Armes controversess</t>
  </si>
  <si>
    <t>Tests sur animaux</t>
  </si>
  <si>
    <t>Alcool</t>
  </si>
  <si>
    <t>Pornographie</t>
  </si>
  <si>
    <t>Jeux d'argent</t>
  </si>
  <si>
    <t>Société militaire privée</t>
  </si>
  <si>
    <t>Nucleaire</t>
  </si>
  <si>
    <t>Huile de palme</t>
  </si>
  <si>
    <t>Pesticides</t>
  </si>
  <si>
    <t>Armes portatives</t>
  </si>
  <si>
    <t>Charbon thermique</t>
  </si>
  <si>
    <t>OGM</t>
  </si>
  <si>
    <t>Tabac</t>
  </si>
  <si>
    <t>Note Quantalys</t>
  </si>
  <si>
    <t>SRRI</t>
  </si>
  <si>
    <t>OPC</t>
  </si>
  <si>
    <t>Europe Fonds ouverts  - Actions Secteur Eau</t>
  </si>
  <si>
    <t>Actions</t>
  </si>
  <si>
    <t>MSCI ACWI NR EUR</t>
  </si>
  <si>
    <t>Eau</t>
  </si>
  <si>
    <t>entre 1 et 5%</t>
  </si>
  <si>
    <t>FR0013261765</t>
  </si>
  <si>
    <t>Diversifiés</t>
  </si>
  <si>
    <t>inf à 1%</t>
  </si>
  <si>
    <t>entre 10 et 50%</t>
  </si>
  <si>
    <t>Europe Fonds ouverts  - Actions Europe Gdes Cap. Mixte</t>
  </si>
  <si>
    <t>Europe</t>
  </si>
  <si>
    <t>MSCI Europe NR EUR</t>
  </si>
  <si>
    <t>FR0010177899</t>
  </si>
  <si>
    <t>Europe Fonds ouverts  - Allocation EUR Prudente</t>
  </si>
  <si>
    <t>Choix Solidaire C</t>
  </si>
  <si>
    <t>entre 5 et 10%</t>
  </si>
  <si>
    <t>FR0000002164</t>
  </si>
  <si>
    <t>Europe Fonds ouverts  - Allocation EUR Flexible - International</t>
  </si>
  <si>
    <t>Covéa Flexible ISR C</t>
  </si>
  <si>
    <t>Not Benchmarked</t>
  </si>
  <si>
    <t>Europe Fonds ouverts  - Actions Secteur Ecologie</t>
  </si>
  <si>
    <t>MSCI World NR EUR</t>
  </si>
  <si>
    <t>Europe Fonds ouverts  - Actions Secteur Infrastructures</t>
  </si>
  <si>
    <t>FR0010321828</t>
  </si>
  <si>
    <t>Europe Fonds ouverts  - Actions Europe Gdes Cap. Croissance</t>
  </si>
  <si>
    <t>Echiquier Major SRI Growth Europe A</t>
  </si>
  <si>
    <t>La Financière de l'Echiquier</t>
  </si>
  <si>
    <t>FR0010863688</t>
  </si>
  <si>
    <t>Europe Fonds ouverts  - Actions Europe Flex Cap</t>
  </si>
  <si>
    <t>FR0010642280</t>
  </si>
  <si>
    <t>Europe Fonds ouverts  - Allocation EUR Aggressive</t>
  </si>
  <si>
    <t>Ecofi Agir Pour Le Climat C</t>
  </si>
  <si>
    <t>FR0010592022</t>
  </si>
  <si>
    <t>Ecofi Enjeux Futurs C</t>
  </si>
  <si>
    <t>Obligations</t>
  </si>
  <si>
    <t>FR0000437113</t>
  </si>
  <si>
    <t>Europe Fonds ouverts  - Actions Zone Euro Grandes Cap.</t>
  </si>
  <si>
    <t>MSCI EMU NR EUR</t>
  </si>
  <si>
    <t>FR0010702084</t>
  </si>
  <si>
    <t>Insertion Emplois Dynamique RC</t>
  </si>
  <si>
    <t>Emploi</t>
  </si>
  <si>
    <t>LU0914731947</t>
  </si>
  <si>
    <t>LU0914733059</t>
  </si>
  <si>
    <t>Mirova Europe Environmental Eq R/A EUR</t>
  </si>
  <si>
    <t>LU1472740767</t>
  </si>
  <si>
    <t>Europe Fonds ouverts  - Obligations Internationales Couvertes en EUR</t>
  </si>
  <si>
    <t>Mirova Global Green Bd R/A (EUR)</t>
  </si>
  <si>
    <t>LU0914729966</t>
  </si>
  <si>
    <t>Europe Fonds ouverts  - Actions Internationales Gdes Cap. Mixte</t>
  </si>
  <si>
    <t>Mirova Global Sust Eq R/A EUR</t>
  </si>
  <si>
    <t>FR0013275112</t>
  </si>
  <si>
    <t>EURO STOXX 50 NR EUR</t>
  </si>
  <si>
    <t>FR0013267150</t>
  </si>
  <si>
    <t>LU0406802339</t>
  </si>
  <si>
    <t>LU0503631987</t>
  </si>
  <si>
    <t>Pictet - Global Envir Opps R EUR</t>
  </si>
  <si>
    <t>LU0144509717</t>
  </si>
  <si>
    <t>LU0366534773</t>
  </si>
  <si>
    <t>Europe Fonds ouverts  - Actions Secteur Agriculture</t>
  </si>
  <si>
    <t>Pictet-Nutrition R EUR</t>
  </si>
  <si>
    <t>MSCI World NR USD</t>
  </si>
  <si>
    <t>Europe Fonds ouverts  - Actions Marchés Emergents</t>
  </si>
  <si>
    <t>Europe Fonds ouverts  - Actions Secteur Energies Alternatives</t>
  </si>
  <si>
    <t>Energie</t>
  </si>
  <si>
    <t>LU0557290698</t>
  </si>
  <si>
    <t>Europe Fonds ouverts  - Actions Internationales Gdes Cap. Croissance</t>
  </si>
  <si>
    <t>Schroder ISF Glbl Sust Gr A Acc USD</t>
  </si>
  <si>
    <t>MSCI ACWI NR USD</t>
  </si>
  <si>
    <t>LU1301026388</t>
  </si>
  <si>
    <t>EURO STOXX GR EUR</t>
  </si>
  <si>
    <t>Sycomore Asset Management</t>
  </si>
  <si>
    <t>LU1961857551</t>
  </si>
  <si>
    <t>FR0007072160</t>
  </si>
  <si>
    <t>Trusteam Optimum A</t>
  </si>
  <si>
    <t>TrusTeam Finance</t>
  </si>
  <si>
    <t>LU0104884860</t>
  </si>
  <si>
    <t>Pictet-Water P EUR</t>
  </si>
  <si>
    <t>Total général</t>
  </si>
  <si>
    <t>Thématique</t>
  </si>
  <si>
    <t>ISIN</t>
  </si>
  <si>
    <t>Notation  Morningstar</t>
  </si>
  <si>
    <t>Catégorie Morningstar</t>
  </si>
  <si>
    <t>Date du portefeuille</t>
  </si>
  <si>
    <t>Catégorie Globale</t>
  </si>
  <si>
    <t>Sustainability Rating Date</t>
  </si>
  <si>
    <t>Morningstar Sustainability Rating</t>
  </si>
  <si>
    <t>Historical Sustainability Score</t>
  </si>
  <si>
    <t>Portfolio Sustainability Score</t>
  </si>
  <si>
    <t>Sustainability Percent Rank in Category</t>
  </si>
  <si>
    <t>Sustainability Absolute Rank in Category</t>
  </si>
  <si>
    <t>ESG Score vs. Category</t>
  </si>
  <si>
    <t>Portfolio ESG Score</t>
  </si>
  <si>
    <t>ESG Percent Rank in Category</t>
  </si>
  <si>
    <t>ESG Absolute Rank in Category</t>
  </si>
  <si>
    <t>Controversy Score vs. Category</t>
  </si>
  <si>
    <t>Portfolio Controversy Score</t>
  </si>
  <si>
    <t>Controversy Percent Rank in Category</t>
  </si>
  <si>
    <t>Controversy Absolute Rank in Category</t>
  </si>
  <si>
    <t>Environmental Score vs. Category</t>
  </si>
  <si>
    <t>Portfolio Environmental Score</t>
  </si>
  <si>
    <t>Environmental Percent Rank in Category</t>
  </si>
  <si>
    <t>Environmental Absolute Rank in Category</t>
  </si>
  <si>
    <t>Social Score vs. Category</t>
  </si>
  <si>
    <t>Portfolio Social Score</t>
  </si>
  <si>
    <t>Social Percent Rank in Category</t>
  </si>
  <si>
    <t>Social Absolute Rank in Category</t>
  </si>
  <si>
    <t>Governance Score vs. Category</t>
  </si>
  <si>
    <t>Portfolio Governance Score</t>
  </si>
  <si>
    <t>Governance Percent Rank in Category</t>
  </si>
  <si>
    <t>Governance Absolute Rank in Category</t>
  </si>
  <si>
    <t>Percent of AUM Covered - ESG</t>
  </si>
  <si>
    <t>Number of Securities Scored - ESG</t>
  </si>
  <si>
    <t>Number of Securities Not Scored - ESG</t>
  </si>
  <si>
    <t>Percent of AUM Covered - Controversy</t>
  </si>
  <si>
    <t>Number of Securities Scored - Controversy</t>
  </si>
  <si>
    <t>Number of Securities Not Scored - Controversy</t>
  </si>
  <si>
    <t>Percent of AUM with Low ESG Scores</t>
  </si>
  <si>
    <t>Percent of AUM with Below Average ESG Scores</t>
  </si>
  <si>
    <t>Percent of AUM with Average ESG Scores</t>
  </si>
  <si>
    <t>Percent of AUM with Above Average ESG Scores</t>
  </si>
  <si>
    <t>Percent of AUM With High ESG Scores</t>
  </si>
  <si>
    <t>Sustainability Category Average</t>
  </si>
  <si>
    <t>ESG Category Average</t>
  </si>
  <si>
    <t>Controversy Category Average</t>
  </si>
  <si>
    <t>Environmental Category Average</t>
  </si>
  <si>
    <t>Social Category Average</t>
  </si>
  <si>
    <t>Governance Category Average</t>
  </si>
  <si>
    <t>Number of Funds Analyzed in Category - ESG</t>
  </si>
  <si>
    <t>Number of Funds Analyzed in Category - Controversy</t>
  </si>
  <si>
    <t>Number of Funds Analyzed in Category - Sustainability</t>
  </si>
  <si>
    <t>Product Involvement % - Adult Entertainment</t>
  </si>
  <si>
    <t>Product Involvement # of Holdings - Adult Entertainment</t>
  </si>
  <si>
    <t>Product Involvement Cat Avg % - Adult Entertainment</t>
  </si>
  <si>
    <t>Product Involvement % - Alcohol</t>
  </si>
  <si>
    <t>Product Involvement # of Holdings - Alcohol</t>
  </si>
  <si>
    <t>Product Involvement Cat Avg % - Alcohol</t>
  </si>
  <si>
    <t>Product Involvement % - Animal Testing</t>
  </si>
  <si>
    <t>Product Involvement # of Holdings - Animal Testing</t>
  </si>
  <si>
    <t>Product Involvement Cat Avg % - Animal Testing</t>
  </si>
  <si>
    <t>Product Involvement % - Abortive/Contraceptives/Stem Cell</t>
  </si>
  <si>
    <t>Product Involvement # of Holdings - Abortive/Contraceptives/Stem Cell</t>
  </si>
  <si>
    <t>Product Involvement Cat Avg % - Abortive/Contraceptives/Stem Cell</t>
  </si>
  <si>
    <t>Product Involvement % - Controversial Weapons</t>
  </si>
  <si>
    <t>Product Involvement # of Holdings - Controversial Weapons</t>
  </si>
  <si>
    <t>Product Involvement Cat Avg % - Controversial Weapons</t>
  </si>
  <si>
    <t>Product Involvement % - Fur &amp; Specialty Leather</t>
  </si>
  <si>
    <t>Product Involvement # of Holdings - Fur &amp; Specialty Leather</t>
  </si>
  <si>
    <t>Product Involvement Cat Avg % - Fur &amp; Specialty Leather</t>
  </si>
  <si>
    <t>Product Involvement % - Gambling</t>
  </si>
  <si>
    <t>Product Involvement # of Holdings - Gambling</t>
  </si>
  <si>
    <t>Product Involvement Cat Avg % - Gambling</t>
  </si>
  <si>
    <t>Product Involvement % - GMO</t>
  </si>
  <si>
    <t>Product Involvement # of Holdings - GMO</t>
  </si>
  <si>
    <t>Product Involvement Cat Avg % - GMO</t>
  </si>
  <si>
    <t>Product Involvement % - Military Contracting</t>
  </si>
  <si>
    <t>Product Involvement # of Holdings - Military Contracting</t>
  </si>
  <si>
    <t>Product Involvement Cat Avg % - Military Contracting</t>
  </si>
  <si>
    <t>Product Involvement % - Nuclear</t>
  </si>
  <si>
    <t>Product Involvement # of Holdings - Nuclear</t>
  </si>
  <si>
    <t>Product Involvement Cat Avg % - Nuclear</t>
  </si>
  <si>
    <t>Product Involvement % - Palm Oil</t>
  </si>
  <si>
    <t>Product Involvement # of Holdings - Palm Oil</t>
  </si>
  <si>
    <t>Product Involvement Cat Avg % - Palm Oil</t>
  </si>
  <si>
    <t>Product Involvement % - Pesticides</t>
  </si>
  <si>
    <t>Product Involvement # of Holdings - Pesticides</t>
  </si>
  <si>
    <t>Product Involvement Cat Avg % - Pesticides</t>
  </si>
  <si>
    <t>Product Involvement % - Small Arms</t>
  </si>
  <si>
    <t>Product Involvement # of Holdings - Small Arms</t>
  </si>
  <si>
    <t>Product Involvement Cat Avg % - Small Arms</t>
  </si>
  <si>
    <t>Product Involvement % - Thermal Coal</t>
  </si>
  <si>
    <t>Product Involvement # of Holdings - Thermal Coal</t>
  </si>
  <si>
    <t>Product Involvement Cat Avg % - Thermal Coal</t>
  </si>
  <si>
    <t>Product Involvement % - Tobacco</t>
  </si>
  <si>
    <t>Product Involvement # of Holdings - Tobacco</t>
  </si>
  <si>
    <t>Product Involvement Cat Avg % - Tobacco</t>
  </si>
  <si>
    <t>Carbon Date</t>
  </si>
  <si>
    <t>Percent AUM Covered - Carbon</t>
  </si>
  <si>
    <t>Low Carbon Designation</t>
  </si>
  <si>
    <t>Carbon Risk Score</t>
  </si>
  <si>
    <t>Carbon Risk Score Percent Rank in Category</t>
  </si>
  <si>
    <t>Carbon Risk Score Category Average</t>
  </si>
  <si>
    <t>Benchmark Carbon Risk Score</t>
  </si>
  <si>
    <t>12 Month Average Carbon Risk Score</t>
  </si>
  <si>
    <t>12 Month Average Carbon Risk Category Average</t>
  </si>
  <si>
    <t>12 Month Average Carbon Risk Percent Rank in Category</t>
  </si>
  <si>
    <t>Carbon Exposure Score</t>
  </si>
  <si>
    <t>Carbon Exposure Score Category Average</t>
  </si>
  <si>
    <t>Carbon Management Score</t>
  </si>
  <si>
    <t>Carbon Management Score Category Average</t>
  </si>
  <si>
    <t>Carbon Operations Risk</t>
  </si>
  <si>
    <t>Carbon Operations Risk Category Average</t>
  </si>
  <si>
    <t>Carbon Products &amp; Services Risk</t>
  </si>
  <si>
    <t>Carbon Products &amp; Services Risk Category Average</t>
  </si>
  <si>
    <t>Stranded Assets Risk</t>
  </si>
  <si>
    <t>Stranded Assets Risk Category Average</t>
  </si>
  <si>
    <t>Carbon Intensity</t>
  </si>
  <si>
    <t>Carbon Intensity Category Average</t>
  </si>
  <si>
    <t>Fossil Fuel Involvement</t>
  </si>
  <si>
    <t>12 Month Average Fossil Fuel Exposure</t>
  </si>
  <si>
    <t>Fossil Fuel Category Average</t>
  </si>
  <si>
    <t>Thermal Coal Power Generation Involvement</t>
  </si>
  <si>
    <t>Thermal Coal Power Generation Category Average</t>
  </si>
  <si>
    <t>Thermal Coal Extraction Involvement</t>
  </si>
  <si>
    <t>Thermal Coal Extraction Category Average</t>
  </si>
  <si>
    <t>Oil Sands Extraction Involvement</t>
  </si>
  <si>
    <t>Oil Sands Extraction Category Average</t>
  </si>
  <si>
    <t>Arctic Oil &amp; Gas Exploration Involvement</t>
  </si>
  <si>
    <t>Arctic Oil &amp; Gas Exploration Category Average</t>
  </si>
  <si>
    <t>Carbon Solutions Involvement</t>
  </si>
  <si>
    <t>Carbon Solutions Category Average</t>
  </si>
  <si>
    <t>Renewable Energy Production Involvement</t>
  </si>
  <si>
    <t>Renewable Energy Production Category Average</t>
  </si>
  <si>
    <t>Renewable Energy Supporting Products &amp; Services Involvement</t>
  </si>
  <si>
    <t>Renewable Energy Supporting Products &amp; Services Category Average</t>
  </si>
  <si>
    <t>Green Transportation Involvement</t>
  </si>
  <si>
    <t>Green Transportation Category Average</t>
  </si>
  <si>
    <t>Oil &amp; Gas Generation Involvement</t>
  </si>
  <si>
    <t>Oil &amp; Gas Generation Category Average</t>
  </si>
  <si>
    <t>Oil &amp; Gas Production Involvement</t>
  </si>
  <si>
    <t>Oil &amp; Gas Production Category Average</t>
  </si>
  <si>
    <t>Oil &amp; Gas Products &amp; Service Involvement</t>
  </si>
  <si>
    <t>Oil &amp; Gas Products &amp; Services Category Average</t>
  </si>
  <si>
    <t>Carbon Risk Score All Funds Rank</t>
  </si>
  <si>
    <t>Carbon Risk Classification</t>
  </si>
  <si>
    <t>Percent of AUM with Negligible Carbon Risk</t>
  </si>
  <si>
    <t>Percent of AUM with Low Carbon Risk</t>
  </si>
  <si>
    <t>Percent of AUM with Medium Carbon Risk</t>
  </si>
  <si>
    <t>Percent of AUM with High Carbon Risk</t>
  </si>
  <si>
    <t>Percent of AUM with Severe Carbon Risk</t>
  </si>
  <si>
    <t>Carbon Exposure Score Percent Rank in Category</t>
  </si>
  <si>
    <t>Carbon Management Score Percent Rank in Category</t>
  </si>
  <si>
    <t>Carbon Operations Risk Percent Rank in Category</t>
  </si>
  <si>
    <t>Carbon Products &amp; Services Risk Percent Rank in Category</t>
  </si>
  <si>
    <t>Stranded Assets Risk Percent Rank in Category</t>
  </si>
  <si>
    <t>Carbon Intensity Percent Rank in Category</t>
  </si>
  <si>
    <t>Highest Carbon Risk Score Category</t>
  </si>
  <si>
    <t>Lowest Carbon Risk Score Category</t>
  </si>
  <si>
    <t>Highest Fossil Fuel Category</t>
  </si>
  <si>
    <t>Lowest Fossil Fuel Category</t>
  </si>
  <si>
    <t>12 Month Average Fossil Fuel Category Average</t>
  </si>
  <si>
    <t>12 Month Average Highest Carbon Risk Score Category</t>
  </si>
  <si>
    <t>12 Month Average Lowest Carbon Risk Score Category</t>
  </si>
  <si>
    <t>12 Month Average Highest Fossil Fuel Involvement Category</t>
  </si>
  <si>
    <t>12 Month Average Lowest Fossil Fuel Involvement Category</t>
  </si>
  <si>
    <t>Sustainable Investment - Overall</t>
  </si>
  <si>
    <t>Sustainable Investment - ESG Fund Overall</t>
  </si>
  <si>
    <t>Sustainable Investment - ESG Incorporation</t>
  </si>
  <si>
    <t>Sustainable Investment - ESG Engagement</t>
  </si>
  <si>
    <t>Sustainable Investment - Impact Fund Overall</t>
  </si>
  <si>
    <t>Sustainable Investment - Gender &amp; Diversity</t>
  </si>
  <si>
    <t>Sustainable Investment - Low Carbon/Fossil-Fuel Free</t>
  </si>
  <si>
    <t>Sustainable Investment - Community Development</t>
  </si>
  <si>
    <t>Sustainable Investment - Environmental</t>
  </si>
  <si>
    <t>Sustainable Investment - Other Impact Themes</t>
  </si>
  <si>
    <t>Sustainable Investment - Environmental Sector Overall</t>
  </si>
  <si>
    <t>Sustainable Investment - Renewable Energy</t>
  </si>
  <si>
    <t>Sustainable Investment - Water-Focused</t>
  </si>
  <si>
    <t>Sustainable Investment - General Environmental Sector</t>
  </si>
  <si>
    <t>Employs Exclusions - Overall</t>
  </si>
  <si>
    <t>Employs Exclusions - Uses Norms-Based Screening</t>
  </si>
  <si>
    <t>Employs Exclusions - Abortion/Stem Cells</t>
  </si>
  <si>
    <t>Employs Exclusions - Adult Entertainment</t>
  </si>
  <si>
    <t>Employs Exclusions - Alcohol</t>
  </si>
  <si>
    <t>Employs Exclusions - Animal Testing</t>
  </si>
  <si>
    <t>Employs Exclusions - Controversial Weapons</t>
  </si>
  <si>
    <t>Employs Exclusions - Fur &amp; Specialty Leather</t>
  </si>
  <si>
    <t>Employs Exclusions - Gambling</t>
  </si>
  <si>
    <t>Employs Exclusions - GMOs</t>
  </si>
  <si>
    <t>Employs Exclusions - Military Contracting</t>
  </si>
  <si>
    <t>Employs Exclusions - Nuclear</t>
  </si>
  <si>
    <t>Employs Exclusions - Palm Oil</t>
  </si>
  <si>
    <t>Employs Exclusions - Pesticides</t>
  </si>
  <si>
    <t>Employs Exclusions - Small Arms</t>
  </si>
  <si>
    <t>Employs Exclusions - Thermal Coal</t>
  </si>
  <si>
    <t>Employs Exclusions - Tobacco</t>
  </si>
  <si>
    <t>Employs Exclusions - Other</t>
  </si>
  <si>
    <t>Niveau du fond est.  Flux Net1 mois (mensuel) Devise de libellé</t>
  </si>
  <si>
    <t>Niveau du fond est.  Flux NetYTD (mensuel) Devise de libellé</t>
  </si>
  <si>
    <t>Statu de  distribution</t>
  </si>
  <si>
    <t>Total des frais sur encours (nets) - Prospectus</t>
  </si>
  <si>
    <t>Taux de rotation %</t>
  </si>
  <si>
    <t>Primary Benchmark (Currency Hedged Class)</t>
  </si>
  <si>
    <t>Primary Prospectus Benchmark</t>
  </si>
  <si>
    <t>KIID Ongoing Charge</t>
  </si>
  <si>
    <t>Estimated KIID SRRI</t>
  </si>
  <si>
    <t>N/A</t>
  </si>
  <si>
    <t>Cautious Allocation</t>
  </si>
  <si>
    <t>Energy Sector Equity</t>
  </si>
  <si>
    <t>HSBC RIF SRI Euroland Equity AC</t>
  </si>
  <si>
    <t>Infrastructure Sector Equity</t>
  </si>
  <si>
    <t>Equity Miscellaneous</t>
  </si>
  <si>
    <t>BNP Paribas Climate Impact Cl C</t>
  </si>
  <si>
    <t>BNP Paribas Aqua Classic</t>
  </si>
  <si>
    <t>FR0010668145</t>
  </si>
  <si>
    <t>nul</t>
  </si>
  <si>
    <t>Note developpement durable M*</t>
  </si>
  <si>
    <t xml:space="preserve">Note M* </t>
  </si>
  <si>
    <t>SCPI</t>
  </si>
  <si>
    <t>Primopierre</t>
  </si>
  <si>
    <t>OPCI</t>
  </si>
  <si>
    <t>BNPP REIM</t>
  </si>
  <si>
    <t>France</t>
  </si>
  <si>
    <t>FR0011513563</t>
  </si>
  <si>
    <t>SCPI00001149</t>
  </si>
  <si>
    <t>SCPI00000999</t>
  </si>
  <si>
    <t>Echiquier Positive Impact Europe A</t>
  </si>
  <si>
    <t>(vide)</t>
  </si>
  <si>
    <t>Actions Europe Gdes Cap.</t>
  </si>
  <si>
    <t>Haut</t>
  </si>
  <si>
    <t>Au dessus de la moyenne</t>
  </si>
  <si>
    <t>Oui</t>
  </si>
  <si>
    <t>Risque bas</t>
  </si>
  <si>
    <t>Non</t>
  </si>
  <si>
    <t>Cap</t>
  </si>
  <si>
    <t>Europe Fonds ouverts  - Actions Zone Euro Flex Cap</t>
  </si>
  <si>
    <t>Actions de PME européennes</t>
  </si>
  <si>
    <t>Moyenne</t>
  </si>
  <si>
    <t>Actions International Gdes Cap. Mixte</t>
  </si>
  <si>
    <t>Risque modéré</t>
  </si>
  <si>
    <t>Actions de PME mondiales</t>
  </si>
  <si>
    <t>Répartition dynamique</t>
  </si>
  <si>
    <t>Ofi RS Equity Climate Change RC</t>
  </si>
  <si>
    <t>Ofi Fincl Inv RS Euro Equity R</t>
  </si>
  <si>
    <t>Actions Marchés Emergents</t>
  </si>
  <si>
    <t>Allocation Flexible</t>
  </si>
  <si>
    <t>Europe Fonds ouverts  - Allocation EUR Agressive - International</t>
  </si>
  <si>
    <t>Produits de taux mondiaux</t>
  </si>
  <si>
    <t>Pictet-Quest Europe Sust Eqs P EUR</t>
  </si>
  <si>
    <t>Europe Fonds ouverts  - Allocation EUR Flexible</t>
  </si>
  <si>
    <t>LU2145461757</t>
  </si>
  <si>
    <t>RobecoSAM Smart Energy Eqs D EUR</t>
  </si>
  <si>
    <t>LU2146190835</t>
  </si>
  <si>
    <t>LU2145458969</t>
  </si>
  <si>
    <t>Perf. totale 2020 (Quotidien) Devise de libellé</t>
  </si>
  <si>
    <t>Name</t>
  </si>
  <si>
    <t>Firm Name</t>
  </si>
  <si>
    <t>Inception Date</t>
  </si>
  <si>
    <t>Management Fee</t>
  </si>
  <si>
    <t>Performance Fee</t>
  </si>
  <si>
    <t>KIID Ongoing Charge Date</t>
  </si>
  <si>
    <t>ISR ECO Label</t>
  </si>
  <si>
    <t>GreenFin Label - EMT</t>
  </si>
  <si>
    <t>EU SFDR Disclosure Source</t>
  </si>
  <si>
    <t>EU SFDR Fund type (Article 8 or Article 9)</t>
  </si>
  <si>
    <t>Manager History</t>
  </si>
  <si>
    <t>LU1303940784</t>
  </si>
  <si>
    <t>Mandarine Europe Microcap R EUR</t>
  </si>
  <si>
    <t>Mandarine Gestion</t>
  </si>
  <si>
    <t>Yes</t>
  </si>
  <si>
    <t>(MSCI Europe Micro Cap NR EUR) 50.000% + ( MSCI Europe Microcap Ex UK NR EUR) 50.000%</t>
  </si>
  <si>
    <t>Not Supplied</t>
  </si>
  <si>
    <t>Prospectus</t>
  </si>
  <si>
    <t>Article 8</t>
  </si>
  <si>
    <t>[2016-08-25 -- 2018-09-01] Sébastien Lagarde;[2016-08-25 -- 2018-09-01] Diane Bruno;[2018-09-01 -- ] Augustin Lecoq;[2018-09-01 -- 2020-12-31] Marcelo Preto;[2021-01-01 -- ] Aurélia Caruso;</t>
  </si>
  <si>
    <t>Ecofi Investissements</t>
  </si>
  <si>
    <t>Article 9</t>
  </si>
  <si>
    <t>RobecoSAM Sustainable Water Eqs D EUR</t>
  </si>
  <si>
    <t>[2020-10-29 -- ] Dieter Küffer</t>
  </si>
  <si>
    <t>Pictet Asset Management (Europe) SA</t>
  </si>
  <si>
    <t>[2010-09-10 -- 2011-05-01] Philippe de Weck;[2011-05-01 -- 2014-08-26] Philippe Rohner;[2014-08-26 -- ] Gabriel Micheli;[2014-08-26 -- ] Luciano Diana;[2014-08-26 -- 2016-09-30] Alina Donets;[2014-08-26 -- 2016-09-30] Hans Peter Portner;[2016-10-01 -- 2018-09-01] Simon Gottelier;[2018-09-01 -- ] Yi Du;</t>
  </si>
  <si>
    <t>BNP Paribas Asset Management Luxembourg</t>
  </si>
  <si>
    <t>BNP Paribas Asset Management France</t>
  </si>
  <si>
    <t>[2008-12-03 -- 2009-05-03] Eric Borremans;[2009-05-04 -- ] Bruce Jenkyn-Jones;[2009-05-04 -- 2015-09-18] Simon Gottelier;[2015-09-19 -- ] Hubert Aarts;</t>
  </si>
  <si>
    <t>[2020-10-29 -- 2021-08-01] Thiemo Lang;[2021-08-01 -- ] Roman Boner;</t>
  </si>
  <si>
    <t>Natixis Investment Managers International</t>
  </si>
  <si>
    <t>[2013-12-16 -- ] Suzanne Senellart;[2013-12-16 -- ] Christine Tricaud;</t>
  </si>
  <si>
    <t>[2009-05-29 -- 2018-08-31] Cédric Lecamp;[2009-05-29 -- 2021-03-31] Gerardus van der Geer;[2018-09-01 -- ] Mayssa Al Midani;[2017-12-01 -- 2018-08-31] Peter Rawlence;[2018-09-01 -- 2020-11-30] Alice De Lamaze;[2020-04-01 -- ] Alex Howson;</t>
  </si>
  <si>
    <t>RobecoSAM Glbl Gndr Eqlty Eqs D EUR</t>
  </si>
  <si>
    <t>[2020-10-29 -- 2021-08-31] Junwei Hafner-Cai;[2021-09-01 -- ] Michiel Plakman;</t>
  </si>
  <si>
    <t>[1994-05-11 -- 2008-11-24] Patrick Savadoux;[2015-05-27 -- ] Fabien Leonhardt;[2011-10-27 -- 2014-06-01] Christine Lebreton;[2014-02-13 -- 2017-03-29] Emmanuel Gautier;[2017-03-29 -- ] Xavier Combet;</t>
  </si>
  <si>
    <t>LU0340559557</t>
  </si>
  <si>
    <t>Pictet-Timber P EUR</t>
  </si>
  <si>
    <t>Natural Resources Sector Equity</t>
  </si>
  <si>
    <t>[2008-09-29 -- ] Christoph Butz;[2008-09-29 -- 2021-02-23] Gabriel Micheli;[2019-08-15 -- ] Mikael Jafs;</t>
  </si>
  <si>
    <t>Athymis Better Life P</t>
  </si>
  <si>
    <t>Athymis Gestion</t>
  </si>
  <si>
    <t>[2017-07-28 -- ] Not Disclosed</t>
  </si>
  <si>
    <t>LU0348926287</t>
  </si>
  <si>
    <t>Nordea 1 - Global Climate &amp; Envir BP EUR</t>
  </si>
  <si>
    <t>Nordea Investment Funds SA</t>
  </si>
  <si>
    <t>[2008-03-13 -- ] Thomas Sørensen;[2008-03-13 -- ] Henning Padberg;</t>
  </si>
  <si>
    <t>Mandarine Active R</t>
  </si>
  <si>
    <t>EURO STOXX NR EUR</t>
  </si>
  <si>
    <t>LU0302446645</t>
  </si>
  <si>
    <t>Schroder ISF Glb Clmt Chg Eq A Acc EUR</t>
  </si>
  <si>
    <t>Schroder Investment Management (Europe) S.A.</t>
  </si>
  <si>
    <t>[2007-06-29 -- ] Simon Webber;[2020-04-01 -- ] Isabella Hervey-Bathurst;[2007-06-29 -- 2017-06-30] Ben Wicks;[2010-08-29 -- 2014-10-31] Giles Money;</t>
  </si>
  <si>
    <t>FR0010585281</t>
  </si>
  <si>
    <t>LFR Euro Développement Durable ISR P</t>
  </si>
  <si>
    <t>La Financière Responsable</t>
  </si>
  <si>
    <t>[2007-12-10 -- ] Stéphane Prévost</t>
  </si>
  <si>
    <t>[2008-04-15 -- 2010-12-01] Guillaume de Vauxmoret;[2010-12-01 -- 2014-10-13] Bruno Demontrond;[2014-10-13 -- ] Olivier Plaisant;</t>
  </si>
  <si>
    <t>[2002-05-31 -- ] Jean-Luc Allain;[2002-05-31 -- 2020-02-01] Laure Oriez;[2020-02-01 -- ] Muriel Blanchier;[2020-03-01 -- ] Farid Kassa;</t>
  </si>
  <si>
    <t>Bloomberg MSCI Glb Green Bd TR Hdg EUR</t>
  </si>
  <si>
    <t>[2017-06-02 -- ] Marc Briand;[2017-06-02 -- 2018-12-01] Chris Wigley;[2018-12-01 -- ] Charles Portier;</t>
  </si>
  <si>
    <t>[2002-01-01 -- 2002-08-07] François Lett;[2002-08-08 -- 2013-10-07] Guillaume de Vauxmoret;[2013-10-07 -- ] Miguel Rodrigues;</t>
  </si>
  <si>
    <t>HSBC Global Asset Management (France)</t>
  </si>
  <si>
    <t>[1995-12-29 -- 2006-12-22] Didier Campa;[2006-12-22 -- 2013-07-01] François Chacun;[2019-01-18 -- ] Denis Grandjean;[2013-07-01 -- 2019-01-18] Jean-Luc Rondet;[2018-01-01 -- ] Bénédicte Mougeot;</t>
  </si>
  <si>
    <t>Mirova Euro Sustainable Eq R/C EUR</t>
  </si>
  <si>
    <t>[2013-11-05 -- ] Soliane Varlet;[2014-06-06 -- ] Xavier Combet;</t>
  </si>
  <si>
    <t>[2002-10-01 -- ] Laurent Nguyen;[2002-10-01 -- 2010-03-19] Rafael Matamoros;</t>
  </si>
  <si>
    <t>[2016-09-19 -- ] Jens Peers;[2013-10-25 -- 2016-09-19] Suzanne Senellart;[2018-11-01 -- ] Amber Fairbanks;[2018-11-01 -- ] Hua Cheng;</t>
  </si>
  <si>
    <t>Covéa Finance</t>
  </si>
  <si>
    <t>[2019-04-29 -- ] Alexandre Taieb;[2019-04-29 -- ] Emmanuel De Sinety;[2019-04-29 -- ] Stanislas De Bailliencourt;</t>
  </si>
  <si>
    <t>FR0010214213</t>
  </si>
  <si>
    <t>Ecofi Trajectoires Durables C</t>
  </si>
  <si>
    <t>LU1490785091</t>
  </si>
  <si>
    <t>DNCA Invest SRI Norden Eur A EUR</t>
  </si>
  <si>
    <t>[2016-11-02 -- ] Carl Auffret;[2016-11-02 -- ] Yingying Wu;</t>
  </si>
  <si>
    <t>FR0011268705</t>
  </si>
  <si>
    <t>GemEquity R</t>
  </si>
  <si>
    <t>Gemway Assets</t>
  </si>
  <si>
    <t>MSCI EM NR USD</t>
  </si>
  <si>
    <t>[2012-06-28 -- ] Bruno Vanier</t>
  </si>
  <si>
    <t>LU1665237704</t>
  </si>
  <si>
    <t>M&amp;G (Lux) Global Listed Infras A EUR Acc</t>
  </si>
  <si>
    <t>M&amp;G Luxembourg S.A.</t>
  </si>
  <si>
    <t>[2017-10-05 -- ] Alex Araujo</t>
  </si>
  <si>
    <t>LU1907595398</t>
  </si>
  <si>
    <t>DNCA Invest Beyond Semperosa A</t>
  </si>
  <si>
    <t>[2018-12-17 -- ] Adrien Le Clainche;[2018-12-17 -- ] Léa Dunand-Châtellet;</t>
  </si>
  <si>
    <t>Multi-Thématiques</t>
  </si>
  <si>
    <t>Développement Humain</t>
  </si>
  <si>
    <t>Environnement</t>
  </si>
  <si>
    <t>Développement humain</t>
  </si>
  <si>
    <t>Bien être au travail</t>
  </si>
  <si>
    <t>Transition climatique</t>
  </si>
  <si>
    <t>Filière alimentaire</t>
  </si>
  <si>
    <t>Parité homme-femme</t>
  </si>
  <si>
    <t>Infrastructures</t>
  </si>
  <si>
    <t>Bois</t>
  </si>
  <si>
    <t>Note développement durable M*</t>
  </si>
  <si>
    <t>Article SFDR</t>
  </si>
  <si>
    <t>Fund Size Devise de libellé</t>
  </si>
  <si>
    <t>Annual Ret 2021 Devise de libellé</t>
  </si>
  <si>
    <t>Annual Ret 2020 Devise de libellé</t>
  </si>
  <si>
    <t>Date de la performance (quotidienne)</t>
  </si>
  <si>
    <t>Europe Fonds ouverts  - Actions Europe Petites Cap.</t>
  </si>
  <si>
    <t>Europe Fonds ouverts  - Actions Secteur Ressources Naturelles</t>
  </si>
  <si>
    <t>[2010-03-01 -- 2014-12-31] Yannick Tatibouet;[2015-01-01 -- 2020-12-31] Francis Jaisson;[2020-12-31 -- ] Jacques-André Nadal;[2020-12-31 -- ] Samir Ramdane;</t>
  </si>
  <si>
    <t>DNCA Finance</t>
  </si>
  <si>
    <t>Perf. totale 2021 (Quotidien) Devise de libellé</t>
  </si>
  <si>
    <t xml:space="preserve"> </t>
  </si>
  <si>
    <t>Détails des Exclusions (Source Morningstar)</t>
  </si>
  <si>
    <t>Immobilier</t>
  </si>
  <si>
    <t>SC</t>
  </si>
  <si>
    <t>FR0014002KE1</t>
  </si>
  <si>
    <t>FR0014005KJ3</t>
  </si>
  <si>
    <t>SC Novaxia R Part A</t>
  </si>
  <si>
    <t>SC Trajectoire Santé Part A</t>
  </si>
  <si>
    <t>FR0014003AZ5</t>
  </si>
  <si>
    <t>SCPI00003929</t>
  </si>
  <si>
    <t>FR0014002MX7</t>
  </si>
  <si>
    <t>FR0014000AM9</t>
  </si>
  <si>
    <t>SC LF Multimmo Durable</t>
  </si>
  <si>
    <t>Epargne Pierre</t>
  </si>
  <si>
    <t>LF Grand Paris Patrimoine</t>
  </si>
  <si>
    <t>SCI Perial Euro Carbone Part A</t>
  </si>
  <si>
    <t>OPCI PREIM ISR Vie</t>
  </si>
  <si>
    <t>OPCI BNP Paribas Diversipierre</t>
  </si>
  <si>
    <t>SCI</t>
  </si>
  <si>
    <t>LU1297615988</t>
  </si>
  <si>
    <t>LU1297616101</t>
  </si>
  <si>
    <t>LU1297616283</t>
  </si>
  <si>
    <t>LU1297616366</t>
  </si>
  <si>
    <t>LU1377965543</t>
  </si>
  <si>
    <t>LU1451583626</t>
  </si>
  <si>
    <t>LU1522997029</t>
  </si>
  <si>
    <t>LU1527117193</t>
  </si>
  <si>
    <t>LU1542252181</t>
  </si>
  <si>
    <t>LU1566179385</t>
  </si>
  <si>
    <t>LU1573169825</t>
  </si>
  <si>
    <t>LU1629891547</t>
  </si>
  <si>
    <t>LU1692461491</t>
  </si>
  <si>
    <t>LU1734483255</t>
  </si>
  <si>
    <t>LU1896600654</t>
  </si>
  <si>
    <t>LU1896600738</t>
  </si>
  <si>
    <t>LU2002517170</t>
  </si>
  <si>
    <t>LU2002517253</t>
  </si>
  <si>
    <t>LU2002517337</t>
  </si>
  <si>
    <t>LU2081273653</t>
  </si>
  <si>
    <t>FR0013438033</t>
  </si>
  <si>
    <t>FR0013188729</t>
  </si>
  <si>
    <t>FR0013188737</t>
  </si>
  <si>
    <t>FR0013188745</t>
  </si>
  <si>
    <t>FR0013275245</t>
  </si>
  <si>
    <t>FR0013275252</t>
  </si>
  <si>
    <t>FR0013332160</t>
  </si>
  <si>
    <t>FR0013411741</t>
  </si>
  <si>
    <t>FR0013526134</t>
  </si>
  <si>
    <t>FR0013417482</t>
  </si>
  <si>
    <t>LU1280195881</t>
  </si>
  <si>
    <t>LU1280196004</t>
  </si>
  <si>
    <t>LU1280196186</t>
  </si>
  <si>
    <t>LU1280196269</t>
  </si>
  <si>
    <t>LU1280196426</t>
  </si>
  <si>
    <t>LU1280196699</t>
  </si>
  <si>
    <t>LU1280196772</t>
  </si>
  <si>
    <t>LU1300811699</t>
  </si>
  <si>
    <t>LU1388908482</t>
  </si>
  <si>
    <t>LU1388908649</t>
  </si>
  <si>
    <t>LU1527611476</t>
  </si>
  <si>
    <t>LU1620156999</t>
  </si>
  <si>
    <t>LU1620157021</t>
  </si>
  <si>
    <t>LU1620157294</t>
  </si>
  <si>
    <t>LU1620157377</t>
  </si>
  <si>
    <t>LU1620157450</t>
  </si>
  <si>
    <t>LU1620157534</t>
  </si>
  <si>
    <t>LU1620157617</t>
  </si>
  <si>
    <t>LU1620157708</t>
  </si>
  <si>
    <t>LU1620157880</t>
  </si>
  <si>
    <t>LU1620158003</t>
  </si>
  <si>
    <t>LU1920352959</t>
  </si>
  <si>
    <t>FR0013246543</t>
  </si>
  <si>
    <t>FR0013246550</t>
  </si>
  <si>
    <t>FR0013381712</t>
  </si>
  <si>
    <t>FR0013381720</t>
  </si>
  <si>
    <t>FR0013381738</t>
  </si>
  <si>
    <t>FR0007394846</t>
  </si>
  <si>
    <t>FR0010207522</t>
  </si>
  <si>
    <t>FR0010207530</t>
  </si>
  <si>
    <t>FR0010207548</t>
  </si>
  <si>
    <t>FR0010207555</t>
  </si>
  <si>
    <t>FR0010174656</t>
  </si>
  <si>
    <t>FR0010213397</t>
  </si>
  <si>
    <t>FR0010294991</t>
  </si>
  <si>
    <t>FR0010692228</t>
  </si>
  <si>
    <t>FR0010892620</t>
  </si>
  <si>
    <t>FR0010892646</t>
  </si>
  <si>
    <t>FR0013319159</t>
  </si>
  <si>
    <t>FR0013450293</t>
  </si>
  <si>
    <t>FR0013450301</t>
  </si>
  <si>
    <t>FR0013450764</t>
  </si>
  <si>
    <t>FR0013450772</t>
  </si>
  <si>
    <t>FR0012847325</t>
  </si>
  <si>
    <t>FR0012857167</t>
  </si>
  <si>
    <t>FR0013197522</t>
  </si>
  <si>
    <t>FR0000982449</t>
  </si>
  <si>
    <t>FR0000982456</t>
  </si>
  <si>
    <t>FR0007069265</t>
  </si>
  <si>
    <t>FR0011235340</t>
  </si>
  <si>
    <t>FR0012114239</t>
  </si>
  <si>
    <t>FR0013287224</t>
  </si>
  <si>
    <t>FR0013437183</t>
  </si>
  <si>
    <t>FR0013476181</t>
  </si>
  <si>
    <t>IE00BDFSQF67</t>
  </si>
  <si>
    <t>IE00BD0DT578</t>
  </si>
  <si>
    <t>IE00BD0DT685</t>
  </si>
  <si>
    <t>IE00BD0DT792</t>
  </si>
  <si>
    <t>IE00BD5GZQ41</t>
  </si>
  <si>
    <t>IE00BD8QG026</t>
  </si>
  <si>
    <t>IE00BD8QG133</t>
  </si>
  <si>
    <t>IE00BD8QG463</t>
  </si>
  <si>
    <t>FR0013403664</t>
  </si>
  <si>
    <t>FR0013403672</t>
  </si>
  <si>
    <t>FR0013403680</t>
  </si>
  <si>
    <t>FR0013403698</t>
  </si>
  <si>
    <t>FR0010748368</t>
  </si>
  <si>
    <t>FR0010750901</t>
  </si>
  <si>
    <t>FR0010750919</t>
  </si>
  <si>
    <t>FR0013183464</t>
  </si>
  <si>
    <t>FR0013342755</t>
  </si>
  <si>
    <t>FR0013345725</t>
  </si>
  <si>
    <t>LU1563454310</t>
  </si>
  <si>
    <t>LU1563454823</t>
  </si>
  <si>
    <t>LU2257980289</t>
  </si>
  <si>
    <t>LU2257980958</t>
  </si>
  <si>
    <t>LU2257980529</t>
  </si>
  <si>
    <t>LU2257980792</t>
  </si>
  <si>
    <t>LU2257980362</t>
  </si>
  <si>
    <t>LU2257980446</t>
  </si>
  <si>
    <t>LU2257979190</t>
  </si>
  <si>
    <t>LU2264053484</t>
  </si>
  <si>
    <t>LU2257979273</t>
  </si>
  <si>
    <t>LU2257979356</t>
  </si>
  <si>
    <t>LU2257979513</t>
  </si>
  <si>
    <t>LU2257979786</t>
  </si>
  <si>
    <t>LU2257979869</t>
  </si>
  <si>
    <t>LU2257979604</t>
  </si>
  <si>
    <t>LU2257979430</t>
  </si>
  <si>
    <t>LU2257980875</t>
  </si>
  <si>
    <t>LU2257980016</t>
  </si>
  <si>
    <t>LU2257978895</t>
  </si>
  <si>
    <t>LU2257978978</t>
  </si>
  <si>
    <t>LU2257979943</t>
  </si>
  <si>
    <t>LU2257980107</t>
  </si>
  <si>
    <t>FR0013398633</t>
  </si>
  <si>
    <t>FR0013417169</t>
  </si>
  <si>
    <t>FR0013398641</t>
  </si>
  <si>
    <t>LU0914732598</t>
  </si>
  <si>
    <t>LU0914732671</t>
  </si>
  <si>
    <t>LU0914732754</t>
  </si>
  <si>
    <t>LU0914733133</t>
  </si>
  <si>
    <t>LU0914733489</t>
  </si>
  <si>
    <t>LU0914733646</t>
  </si>
  <si>
    <t>LU1133054871</t>
  </si>
  <si>
    <t>LU1133055092</t>
  </si>
  <si>
    <t>LU1472740502</t>
  </si>
  <si>
    <t>LU1472740684</t>
  </si>
  <si>
    <t>LU1472740924</t>
  </si>
  <si>
    <t>LU1525462542</t>
  </si>
  <si>
    <t>LU1525462625</t>
  </si>
  <si>
    <t>LU1525462898</t>
  </si>
  <si>
    <t>LU1525462971</t>
  </si>
  <si>
    <t>LU1525463193</t>
  </si>
  <si>
    <t>LU1525463276</t>
  </si>
  <si>
    <t>LU1525463359</t>
  </si>
  <si>
    <t>LU1525463433</t>
  </si>
  <si>
    <t>LU1525463516</t>
  </si>
  <si>
    <t>LU1525463607</t>
  </si>
  <si>
    <t>LU1525463789</t>
  </si>
  <si>
    <t>LU1525463862</t>
  </si>
  <si>
    <t>LU2102358178</t>
  </si>
  <si>
    <t>LU2102358251</t>
  </si>
  <si>
    <t>LU2102358509</t>
  </si>
  <si>
    <t>LU1365052627</t>
  </si>
  <si>
    <t>LU1365052890</t>
  </si>
  <si>
    <t>LU1365052973</t>
  </si>
  <si>
    <t>LU1365053195</t>
  </si>
  <si>
    <t>LU1365053351</t>
  </si>
  <si>
    <t>LU1503158328</t>
  </si>
  <si>
    <t>LU1536922468</t>
  </si>
  <si>
    <t>LU1586216068</t>
  </si>
  <si>
    <t>LU1619163584</t>
  </si>
  <si>
    <t>LU1732802464</t>
  </si>
  <si>
    <t>LU1840630690</t>
  </si>
  <si>
    <t>LU1861144340</t>
  </si>
  <si>
    <t>LU1922482994</t>
  </si>
  <si>
    <t>LU1922483455</t>
  </si>
  <si>
    <t>LU1922483612</t>
  </si>
  <si>
    <t>LU1922483968</t>
  </si>
  <si>
    <t>LU1932640938</t>
  </si>
  <si>
    <t>LU1983361905</t>
  </si>
  <si>
    <t>FR0010508333</t>
  </si>
  <si>
    <t>FR0013524691</t>
  </si>
  <si>
    <t>FR0013506623</t>
  </si>
  <si>
    <t>LU1983299162</t>
  </si>
  <si>
    <t>LU2016063229</t>
  </si>
  <si>
    <t>LU2016063815</t>
  </si>
  <si>
    <t>LU2016064037</t>
  </si>
  <si>
    <t>LU2016064201</t>
  </si>
  <si>
    <t>LU2016064383</t>
  </si>
  <si>
    <t>LU2016064540</t>
  </si>
  <si>
    <t>LU2016064623</t>
  </si>
  <si>
    <t>LU2016065190</t>
  </si>
  <si>
    <t>LU2016065273</t>
  </si>
  <si>
    <t>LU2016065943</t>
  </si>
  <si>
    <t>LU2016066248</t>
  </si>
  <si>
    <t>LU2075271655</t>
  </si>
  <si>
    <t>LU2075271812</t>
  </si>
  <si>
    <t>LU1183791281</t>
  </si>
  <si>
    <t>LU1183791794</t>
  </si>
  <si>
    <t>LU1183792255</t>
  </si>
  <si>
    <t>LU1183793220</t>
  </si>
  <si>
    <t>FR0007014006</t>
  </si>
  <si>
    <t>FR0050000829</t>
  </si>
  <si>
    <t>LU2193676785</t>
  </si>
  <si>
    <t>LU2193676942</t>
  </si>
  <si>
    <t>LU2193677080</t>
  </si>
  <si>
    <t>LU2193677163</t>
  </si>
  <si>
    <t>LU2193677676</t>
  </si>
  <si>
    <t>LU2193677759</t>
  </si>
  <si>
    <t>LU2193677320</t>
  </si>
  <si>
    <t>LU2193677593</t>
  </si>
  <si>
    <t>LU2193677833</t>
  </si>
  <si>
    <t>FR0010535625</t>
  </si>
  <si>
    <t>Pas de codes</t>
  </si>
  <si>
    <t>Non applicable</t>
  </si>
  <si>
    <t>FR0014002T01</t>
  </si>
  <si>
    <t>FR0014002KD3</t>
  </si>
  <si>
    <t>FR0014002KC5_x000D_</t>
  </si>
  <si>
    <t>FR0014002KE1_x000D_</t>
  </si>
  <si>
    <t>FR0011057363</t>
  </si>
  <si>
    <t>FCE20020276</t>
  </si>
  <si>
    <t>FR0014000IE9</t>
  </si>
  <si>
    <t>FR0014000IF6</t>
  </si>
  <si>
    <t>FR0014000IG4</t>
  </si>
  <si>
    <t>FR0014000IH2</t>
  </si>
  <si>
    <t>FR0014000N05</t>
  </si>
  <si>
    <t>FR0013531332</t>
  </si>
  <si>
    <t>FR0013410305</t>
  </si>
  <si>
    <t>FR0013410297</t>
  </si>
  <si>
    <t>FR0013410271</t>
  </si>
  <si>
    <t>BE0841076904</t>
  </si>
  <si>
    <t>BE0700505789</t>
  </si>
  <si>
    <t>FR0013408473</t>
  </si>
  <si>
    <t>FR0013408481</t>
  </si>
  <si>
    <t>990000103259</t>
  </si>
  <si>
    <t>FR0013344876</t>
  </si>
  <si>
    <t>FR0013344868</t>
  </si>
  <si>
    <t>QS0002105R47</t>
  </si>
  <si>
    <t>FR0011548130</t>
  </si>
  <si>
    <t>FR0010168682</t>
  </si>
  <si>
    <t>990000114899</t>
  </si>
  <si>
    <t>990000032179</t>
  </si>
  <si>
    <t>FR0010610386</t>
  </si>
  <si>
    <t>FR0010610717</t>
  </si>
  <si>
    <t>FR0010610725</t>
  </si>
  <si>
    <t>FR0010610733</t>
  </si>
  <si>
    <t>990000108999</t>
  </si>
  <si>
    <t>FR0010915678</t>
  </si>
  <si>
    <t>990000030219</t>
  </si>
  <si>
    <t xml:space="preserve"> FR0013247806</t>
  </si>
  <si>
    <t>FR0013247798</t>
  </si>
  <si>
    <t>FR0012553790</t>
  </si>
  <si>
    <t>FR0012261501</t>
  </si>
  <si>
    <t>FR0012261519</t>
  </si>
  <si>
    <t>FR0013045804</t>
  </si>
  <si>
    <t>FR0013085065</t>
  </si>
  <si>
    <t>FR0012892172</t>
  </si>
  <si>
    <t>FR0012892156</t>
  </si>
  <si>
    <t>FR0012892164</t>
  </si>
  <si>
    <t>FR0012881753</t>
  </si>
  <si>
    <t>FR0012830891</t>
  </si>
  <si>
    <t>FR0012892149</t>
  </si>
  <si>
    <t>FR0012083723</t>
  </si>
  <si>
    <t>FR0012082691</t>
  </si>
  <si>
    <t>FR0012082683</t>
  </si>
  <si>
    <t>FR0011870997</t>
  </si>
  <si>
    <t>FR0011871003</t>
  </si>
  <si>
    <t>QS0004080113</t>
  </si>
  <si>
    <t>FR0011363753</t>
  </si>
  <si>
    <t>FR0011305564</t>
  </si>
  <si>
    <t>FR0011305598</t>
  </si>
  <si>
    <t>FR0011305580</t>
  </si>
  <si>
    <t>FR0011452051</t>
  </si>
  <si>
    <t>FR0010439935</t>
  </si>
  <si>
    <t>FR0010440156</t>
  </si>
  <si>
    <t>FR0010440164</t>
  </si>
  <si>
    <t>FR0010439943</t>
  </si>
  <si>
    <t>FR0011066000</t>
  </si>
  <si>
    <t>FR0011066059</t>
  </si>
  <si>
    <t>FR0011161181</t>
  </si>
  <si>
    <t>FR0011161173</t>
  </si>
  <si>
    <t>FR0011363738</t>
  </si>
  <si>
    <t>QS0002114203</t>
  </si>
  <si>
    <t>FR0010821017</t>
  </si>
  <si>
    <t>FR0010869339</t>
  </si>
  <si>
    <t>FR0010878736</t>
  </si>
  <si>
    <t>FR0010878686</t>
  </si>
  <si>
    <t>FR0010871905</t>
  </si>
  <si>
    <t>FR0010878678</t>
  </si>
  <si>
    <t>990000030499</t>
  </si>
  <si>
    <t>990000031629</t>
  </si>
  <si>
    <t>FR0010279034</t>
  </si>
  <si>
    <t>FR0010814400</t>
  </si>
  <si>
    <t>QS0004034789</t>
  </si>
  <si>
    <t>QS0004088918</t>
  </si>
  <si>
    <t>QS0004078919</t>
  </si>
  <si>
    <t>FCE19790005</t>
  </si>
  <si>
    <t>FR0011258532
FR0011258912</t>
  </si>
  <si>
    <t>990000081909</t>
  </si>
  <si>
    <t>990000058079</t>
  </si>
  <si>
    <t>FCE20020097</t>
  </si>
  <si>
    <t>FCE20020271</t>
  </si>
  <si>
    <t>FR0010076893</t>
  </si>
  <si>
    <t>FR0010076943</t>
  </si>
  <si>
    <t>FR0012182913</t>
  </si>
  <si>
    <t>FR0011046739</t>
  </si>
  <si>
    <t>FR0010807875</t>
  </si>
  <si>
    <t>FR0010532903</t>
  </si>
  <si>
    <t>FR0010515601</t>
  </si>
  <si>
    <t>FR0010627232</t>
  </si>
  <si>
    <t>FR0010342063</t>
  </si>
  <si>
    <t>FR0010184978</t>
  </si>
  <si>
    <t>FR0010626184</t>
  </si>
  <si>
    <t>FR0010609552</t>
  </si>
  <si>
    <t>FR0010612838</t>
  </si>
  <si>
    <t>QS0004088496</t>
  </si>
  <si>
    <t>FR0012097053</t>
  </si>
  <si>
    <t>FR0010354555</t>
  </si>
  <si>
    <t>FR0000004962</t>
  </si>
  <si>
    <t>FR0010202663</t>
  </si>
  <si>
    <t xml:space="preserve">FR0010222281 </t>
  </si>
  <si>
    <t>FR0010510115</t>
  </si>
  <si>
    <t>FR0010510123</t>
  </si>
  <si>
    <t>FR0010576215</t>
  </si>
  <si>
    <t>FR0000970899</t>
  </si>
  <si>
    <t>FR0010222281</t>
  </si>
  <si>
    <t>008025</t>
  </si>
  <si>
    <t>FR0000983819</t>
  </si>
  <si>
    <t>FR0010903674</t>
  </si>
  <si>
    <t>FR0000983827</t>
  </si>
  <si>
    <t>FR0007048327</t>
  </si>
  <si>
    <t>FR0011363712</t>
  </si>
  <si>
    <t>FR0007052154</t>
  </si>
  <si>
    <t>FR0000970873</t>
  </si>
  <si>
    <t>FR0013018801</t>
  </si>
  <si>
    <t>FR0013018819</t>
  </si>
  <si>
    <t>FR0007413091</t>
  </si>
  <si>
    <t>FR0007481858</t>
  </si>
  <si>
    <t>FR0011363761</t>
  </si>
  <si>
    <t>FR0011363746</t>
  </si>
  <si>
    <t>Novaxia Investissement</t>
  </si>
  <si>
    <t>Euryale Asset Management</t>
  </si>
  <si>
    <t>La Francaise REIM</t>
  </si>
  <si>
    <t>Pornographie, Armes portatives, Armes controversées, Armées privées, Jeux d'argent, Huile de palme, Charbon thermique, Tabac.</t>
  </si>
  <si>
    <t>Recyclage urbain</t>
  </si>
  <si>
    <t>Santé</t>
  </si>
  <si>
    <t>Label Finansol</t>
  </si>
  <si>
    <t>Atland Voisin</t>
  </si>
  <si>
    <t>Primonial REIM</t>
  </si>
  <si>
    <t>Perial Asset Management</t>
  </si>
  <si>
    <t>Global</t>
  </si>
  <si>
    <t>Euroland</t>
  </si>
  <si>
    <t>Europe (North)</t>
  </si>
  <si>
    <t>Global Emerging Mkts</t>
  </si>
  <si>
    <t>Zone géographique d'investissement - FR</t>
  </si>
  <si>
    <t>Zone geographique d'investissement - MorningStar - EN</t>
  </si>
  <si>
    <r>
      <t xml:space="preserve">Support </t>
    </r>
    <r>
      <rPr>
        <b/>
        <sz val="11"/>
        <color rgb="FFFF0000"/>
        <rFont val="Calibri"/>
        <family val="2"/>
        <scheme val="minor"/>
      </rPr>
      <t>(Noms à revoir pour la com)</t>
    </r>
  </si>
  <si>
    <t>Best-In Class
(BC)</t>
  </si>
  <si>
    <t>Best-In-Universe 
(BU)</t>
  </si>
  <si>
    <t>Fonds à Impact 
(II)</t>
  </si>
  <si>
    <t>Pratique des excusions
(EX)</t>
  </si>
  <si>
    <t>Objectifs de Développement Durable (N° des Objectifs pris en compte)</t>
  </si>
  <si>
    <t>3, 6, 9, 11, 12, 14</t>
  </si>
  <si>
    <t>7, 8, 9, 11, 13</t>
  </si>
  <si>
    <t>RobecoSAM Global Gender Equality Eqs D EUR</t>
  </si>
  <si>
    <t>3, 5, 8, 9, 11</t>
  </si>
  <si>
    <t>3, 5, 8, 10, 13</t>
  </si>
  <si>
    <t>Sycomore Fund Happy@Work</t>
  </si>
  <si>
    <t>3, 4, 6, 7, 9, 11, 13, 14</t>
  </si>
  <si>
    <t>NA</t>
  </si>
  <si>
    <t>1, 3, 4, 6, 7, 8, 9, 10, 11, 13</t>
  </si>
  <si>
    <t>6, 7, 9, 11, 12, 15</t>
  </si>
  <si>
    <t>6, 9, 11, 12</t>
  </si>
  <si>
    <t>Ecofi Agir Pour Le Climat</t>
  </si>
  <si>
    <t>1, 2, 3, 4, 6, 7, 8, 9, 10, 11, 12, 13, 14, 15, 17</t>
  </si>
  <si>
    <t>2, 6, 7, 11, 12, 13, 14, 15</t>
  </si>
  <si>
    <t>Pictet-Global Environmental Opportunities-R EUR</t>
  </si>
  <si>
    <t>1, 2, 3, 6, 7, 9, 11, 12, 13, 14, 15, 16, 17</t>
  </si>
  <si>
    <t>Pictet-Nutrition-R EUR</t>
  </si>
  <si>
    <t>2, 3, 9, 12, 14</t>
  </si>
  <si>
    <t>Pictet-Water-P EUR</t>
  </si>
  <si>
    <t>1, 3, 6, 9, 11, 12, 13, 14, 16</t>
  </si>
  <si>
    <t>Pictet-Timber-P EUR</t>
  </si>
  <si>
    <t>2, 6, 9, 11, 12, 13, 14, 15</t>
  </si>
  <si>
    <t>Mirova Europe Environmental Equity Fund R/A EUR</t>
  </si>
  <si>
    <t>1 à 16</t>
  </si>
  <si>
    <t>3, 6, 7, 9, 11, 12, 13, 14</t>
  </si>
  <si>
    <t>7, 9, 11, 12, 13</t>
  </si>
  <si>
    <t>Sycomore Next Generation</t>
  </si>
  <si>
    <t>3, 5, 7, 8, 12, 13</t>
  </si>
  <si>
    <t>3, 7, 12, 13, 17</t>
  </si>
  <si>
    <t>Ofi FI RS Euro Equity R</t>
  </si>
  <si>
    <t>3, 4, 6, 7, 8, 9, 11, 12, 16</t>
  </si>
  <si>
    <t>Choix Solidaire</t>
  </si>
  <si>
    <t>1, 2, 3, 4, 6, 8, 9, 10, 11, 12, 15, 17</t>
  </si>
  <si>
    <t>Ecofi Trajectoires Durables</t>
  </si>
  <si>
    <t>3, 4, 6, 7, 9, 11, 12, 13, 14, 15</t>
  </si>
  <si>
    <t>Ecofi Enjeux Futurs</t>
  </si>
  <si>
    <t>3, 7, 9, 12, 13</t>
  </si>
  <si>
    <t>3, 6, 7, 9, 11, 12, 13</t>
  </si>
  <si>
    <t>Pictet-Quest Europe Sustainable Equities-P EUR</t>
  </si>
  <si>
    <t>Mirova Global Sutainable Equity Fund R/A EUR</t>
  </si>
  <si>
    <t>Mirova Euro Sustainable Equity R/C EUR</t>
  </si>
  <si>
    <t>Mirova Global Green Bond R/A EUR</t>
  </si>
  <si>
    <t>3, 5, 7, 9, 14</t>
  </si>
  <si>
    <t>3, 8, 9, 12, 13</t>
  </si>
  <si>
    <t>3, 8, 10, 13, 16</t>
  </si>
  <si>
    <t xml:space="preserve">Label Greenfin </t>
  </si>
  <si>
    <t>Code ISIN</t>
  </si>
  <si>
    <t>Indice de comparaison</t>
  </si>
  <si>
    <t>Label(s)</t>
  </si>
  <si>
    <t>Objectifs de Développement Durable -ODD</t>
  </si>
  <si>
    <t>OOOOO</t>
  </si>
  <si>
    <t>OOOO</t>
  </si>
  <si>
    <t>OOO</t>
  </si>
  <si>
    <t>Label ISR public</t>
  </si>
  <si>
    <t>Label ISR public, Label Finansol</t>
  </si>
  <si>
    <t>Label ISR public, Label Greenfin</t>
  </si>
  <si>
    <t>Label ISR public, Label Greenfin, Label Finansol</t>
  </si>
  <si>
    <t>Développement Durable</t>
  </si>
  <si>
    <t>Immobiliers</t>
  </si>
  <si>
    <t>Ile-de-France</t>
  </si>
  <si>
    <t>ND</t>
  </si>
  <si>
    <t>Labellisée</t>
  </si>
  <si>
    <t>Perf. annuelle 2022 EUR</t>
  </si>
  <si>
    <t>Max Drawdown 3yrs (31/12/2022) 2020-01-01 to 2022-12-31 Devise de libellé</t>
  </si>
  <si>
    <t>Max Drawdown 5 Yrs (31/12/2022) 2018-01-01 to 2022-12-31 Devise de libellé</t>
  </si>
  <si>
    <t>Volatility 3Yrs (31/12/2022) 2020-01-01 to 2022-12-31 Devise de libellé</t>
  </si>
  <si>
    <t>Volatility 5Yrs (31/12/2022) 2018-01-01 to 2022-12-31 Devise de libellé</t>
  </si>
  <si>
    <t>Zone d'Investissement</t>
  </si>
  <si>
    <t>(€STR capitalisé Jour TR EUR) 25.000% + ( MSCI Europe NR EUR) 75.000%</t>
  </si>
  <si>
    <t>[2008-12-29 -- 2018-11-01] Miguel Rodrigues;[2018-11-01 -- 2022-06-29] Olivier Ken;[2022-06-29 -- ] Olivier Plaisant;</t>
  </si>
  <si>
    <t>Sycomore Fund Europe Happy@Work R EUR</t>
  </si>
  <si>
    <t>[2015-11-04 -- ] Cyril Charlot;[2019-05-31 -- ] Jessica Poon;[2019-09-01 -- 2022-07-15] Sabrina Ritossa Fernandez;</t>
  </si>
  <si>
    <t>Robeco Institutional Asset Management BV</t>
  </si>
  <si>
    <t>[2009-11-12 -- ] Bruce Jenkyn-Jones;[2012-12-20 -- ] Jon Forster;</t>
  </si>
  <si>
    <t>[2001-05-01 -- 2021-03-01] Hans Peter Portner;[2013-02-08 -- 2021-03-01] Philippe Rohner;[2009-02-01 -- 2018-09-01] Arnaud Bisschop;[2014-09-01 -- 2016-09-30] Alina Donets;[2016-01-01 -- 2018-07-01] Simon Gottelier;[2018-09-01 -- ] Cédric Lecamp;[2018-09-01 -- ] Louis Veilleux;[2018-09-01 -- 2021-07-16] Peter Rawlence;[2022-01-01 -- ] Beatriz Gonzalez Bodas;[2022-01-01 -- ] Ola Obanubi;</t>
  </si>
  <si>
    <t>OFI Invest Asset Management</t>
  </si>
  <si>
    <t>STOXX Europe 600 Ex UK NR EUR</t>
  </si>
  <si>
    <t>[1997-03-31 -- 2010-01-29] Olivier Huet;[1997-03-31 -- 2013-06-25] Thierry Pauwels;[2006-02-01 -- ] Arnaud Bauduin;[2015-10-30 -- ] Corinne Martin;[2020-01-01 -- ] Beryl Bouvier Di Nota;</t>
  </si>
  <si>
    <t>LU2052475568</t>
  </si>
  <si>
    <t>Mandarine Social Leaders R</t>
  </si>
  <si>
    <t>[2022-03-09 -- ] Adrien Dumas</t>
  </si>
  <si>
    <t>(€STR capitalisé Jour TR EUR) 10.000% + ( Euronext Paris SBF 120 NR EUR) 45.000% + (MSCI Europe Ex France NR USD) 45.000%</t>
  </si>
  <si>
    <t>(FTSE Eurozone Govt Bond 1-3Y TR EUR) 25.000% + ( MSCI ACWI NR EUR) 75.000%</t>
  </si>
  <si>
    <t>FTSE Eurozone Govt Bond 1-3Y TR EUR</t>
  </si>
  <si>
    <t>(€STR capitalisé Jour TR EUR) 10.000% + ( EURO STOXX 50 NR EUR) 25.000% + (Bloomberg Euro Agg 1-3 Yr TR EUR) 65.000%</t>
  </si>
  <si>
    <t>[2008-01-01 -- 2020-02-27] Frédéric Meschini;[2015-10-30 -- ] Olivier Baduel;[2020-08-01 -- ] Corinne Martin;</t>
  </si>
  <si>
    <t>[2010-11-23 -- ] Charles Somers;[2010-11-23 -- 2022-08-01] Katherine Davidson;[2010-11-23 -- 2014-07-25] Chris Costansa;[2022-08-01 -- ] Scott MacLennan;</t>
  </si>
  <si>
    <t>[2005-03-11 -- 2017-01-01] Frédéric Plisson;[2014-07-01 -- 2017-05-09] Jean-Charles Belvo;[2017-01-01 -- 2020-08-27] Sonia Fasolo;[2017-10-01 -- 2020-08-27] Matthieu Détroyat;[2019-03-18 -- ] Adrien Bommelaer;[2021-02-22 -- ] Paul Merle;</t>
  </si>
  <si>
    <t>[2010-04-09 -- 2013-01-01] Marie-Ange Verdickt;[2013-01-01 -- 2015-05-29] Marc Craquelin;[2015-01-30 -- 2020-08-27] Sonia Fasolo;[2020-07-01 -- ] Adrien Bommelaer;[2020-07-01 -- ] Luc Olivier;[2020-11-30 -- ] Paul Merle;</t>
  </si>
  <si>
    <t>Sycomore Fund Next Generation RC EUR</t>
  </si>
  <si>
    <t>Bas</t>
  </si>
  <si>
    <t>[2005-09-13 -- 2013-10-07] Alexis Charveriat;[2013-10-07 -- 2016-01-01] Olivier Plaisant;[2016-01-01 -- 2019-12-22] Emeric Blond;[2019-12-23 -- 2022-06-29] Olivier Ken;[2022-06-29 -- ] Olivier Plaisant;</t>
  </si>
  <si>
    <t>(MSCI United Kingdom NR EUR) 10.000% + ( MSCI Nordic Countries NR EUR) 40.000% + (SIX SMI TR CHF) 15.000% + (FSE DAX TR EUR) 35.000%</t>
  </si>
  <si>
    <t>Perf. totale 2022 (Quotidien) Devise de libellé</t>
  </si>
  <si>
    <t>O</t>
  </si>
  <si>
    <t>Données au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</si>
</sst>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_ * #,##0.00_)\ _€_ ;_ * \(#,##0.00\)\ _€_ ;_ * &quot;-&quot;??_)\ _€_ ;_ @_ "/>
    <numFmt numFmtId="165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rgb="FF000000"/>
      <name val="Verdana"/>
      <family val="2"/>
    </font>
    <font>
      <sz val="10"/>
      <color theme="1"/>
      <name val="Verdana"/>
      <family val="2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74857A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3" borderId="0" applyNumberFormat="0" applyBorder="0" applyAlignment="0" applyProtection="0"/>
    <xf numFmtId="0" fontId="7" fillId="5" borderId="0" applyNumberFormat="0" applyBorder="0" applyAlignment="0" applyProtection="0"/>
    <xf numFmtId="0" fontId="10" fillId="6" borderId="0" applyNumberFormat="0" applyBorder="0" applyAlignment="0" applyProtection="0"/>
    <xf numFmtId="0" fontId="1" fillId="7" borderId="0" applyNumberFormat="0" applyBorder="0" applyAlignment="0" applyProtection="0"/>
    <xf numFmtId="0" fontId="4" fillId="8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2" fillId="0" borderId="0" applyFill="0" applyProtection="0"/>
  </cellStyleXfs>
  <cellXfs count="60">
    <xf numFmtId="0" fontId="0" fillId="0" borderId="0" xfId="0"/>
    <xf numFmtId="0" fontId="0" fillId="2" borderId="0" xfId="0" applyFill="1"/>
    <xf numFmtId="0" fontId="4" fillId="4" borderId="1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10" fillId="6" borderId="1" xfId="5" applyBorder="1" applyAlignment="1">
      <alignment vertical="center" wrapText="1"/>
    </xf>
    <xf numFmtId="0" fontId="7" fillId="5" borderId="0" xfId="4" applyBorder="1" applyAlignment="1">
      <alignment vertical="center" wrapText="1"/>
    </xf>
    <xf numFmtId="0" fontId="4" fillId="8" borderId="2" xfId="7" applyBorder="1" applyAlignment="1">
      <alignment vertical="center" wrapText="1"/>
    </xf>
    <xf numFmtId="0" fontId="1" fillId="7" borderId="0" xfId="6" applyAlignment="1">
      <alignment vertical="center" wrapText="1"/>
    </xf>
    <xf numFmtId="43" fontId="0" fillId="0" borderId="0" xfId="0" applyNumberFormat="1"/>
    <xf numFmtId="0" fontId="7" fillId="5" borderId="1" xfId="4" applyBorder="1" applyAlignment="1">
      <alignment vertical="center" wrapText="1"/>
    </xf>
    <xf numFmtId="0" fontId="11" fillId="0" borderId="0" xfId="0" applyFont="1"/>
    <xf numFmtId="0" fontId="13" fillId="0" borderId="0" xfId="0" applyFont="1"/>
    <xf numFmtId="0" fontId="4" fillId="4" borderId="7" xfId="0" applyFont="1" applyFill="1" applyBorder="1" applyAlignment="1">
      <alignment vertical="center" wrapText="1"/>
    </xf>
    <xf numFmtId="43" fontId="13" fillId="0" borderId="0" xfId="1" applyFont="1" applyFill="1"/>
    <xf numFmtId="0" fontId="14" fillId="0" borderId="4" xfId="0" applyFont="1" applyBorder="1"/>
    <xf numFmtId="0" fontId="14" fillId="0" borderId="0" xfId="0" applyFont="1"/>
    <xf numFmtId="0" fontId="14" fillId="0" borderId="5" xfId="0" applyFont="1" applyBorder="1"/>
    <xf numFmtId="1" fontId="14" fillId="0" borderId="0" xfId="0" applyNumberFormat="1" applyFont="1"/>
    <xf numFmtId="49" fontId="14" fillId="0" borderId="6" xfId="10" applyNumberFormat="1" applyFont="1" applyFill="1" applyBorder="1" applyAlignment="1" applyProtection="1">
      <alignment horizontal="left" vertical="center"/>
    </xf>
    <xf numFmtId="49" fontId="14" fillId="0" borderId="0" xfId="10" applyNumberFormat="1" applyFont="1" applyFill="1" applyAlignment="1" applyProtection="1">
      <alignment horizontal="left" vertical="center"/>
    </xf>
    <xf numFmtId="49" fontId="14" fillId="0" borderId="0" xfId="3" applyNumberFormat="1" applyFont="1" applyFill="1" applyBorder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9" fillId="0" borderId="0" xfId="0" applyFont="1"/>
    <xf numFmtId="49" fontId="9" fillId="0" borderId="0" xfId="0" applyNumberFormat="1" applyFont="1" applyAlignment="1">
      <alignment horizontal="left"/>
    </xf>
    <xf numFmtId="14" fontId="9" fillId="0" borderId="0" xfId="0" applyNumberFormat="1" applyFont="1" applyAlignment="1">
      <alignment horizontal="right"/>
    </xf>
    <xf numFmtId="4" fontId="9" fillId="0" borderId="0" xfId="0" applyNumberFormat="1" applyFont="1"/>
    <xf numFmtId="3" fontId="9" fillId="0" borderId="0" xfId="0" applyNumberFormat="1" applyFont="1"/>
    <xf numFmtId="0" fontId="9" fillId="0" borderId="0" xfId="0" applyFont="1" applyAlignment="1">
      <alignment horizontal="left" vertical="top"/>
    </xf>
    <xf numFmtId="49" fontId="8" fillId="0" borderId="3" xfId="0" applyNumberFormat="1" applyFont="1" applyBorder="1" applyAlignment="1">
      <alignment horizontal="left" vertical="top" wrapText="1"/>
    </xf>
    <xf numFmtId="14" fontId="8" fillId="0" borderId="3" xfId="0" applyNumberFormat="1" applyFont="1" applyBorder="1" applyAlignment="1">
      <alignment horizontal="left" vertical="top" wrapText="1"/>
    </xf>
    <xf numFmtId="4" fontId="8" fillId="0" borderId="3" xfId="0" applyNumberFormat="1" applyFont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43" fontId="14" fillId="0" borderId="0" xfId="1" applyFont="1" applyFill="1"/>
    <xf numFmtId="165" fontId="14" fillId="0" borderId="0" xfId="1" applyNumberFormat="1" applyFont="1" applyFill="1" applyAlignment="1">
      <alignment vertical="center"/>
    </xf>
    <xf numFmtId="49" fontId="14" fillId="0" borderId="0" xfId="10" applyNumberFormat="1" applyFont="1" applyFill="1" applyAlignment="1" applyProtection="1">
      <alignment horizontal="left" vertical="center" shrinkToFit="1"/>
    </xf>
    <xf numFmtId="0" fontId="14" fillId="0" borderId="0" xfId="10" applyFont="1" applyFill="1" applyAlignment="1" applyProtection="1">
      <alignment horizontal="left" vertical="center" shrinkToFit="1"/>
    </xf>
    <xf numFmtId="49" fontId="14" fillId="0" borderId="0" xfId="3" applyNumberFormat="1" applyFont="1" applyFill="1" applyBorder="1" applyAlignment="1" applyProtection="1">
      <alignment horizontal="left" vertical="center" shrinkToFi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0" fillId="0" borderId="0" xfId="0" applyAlignment="1">
      <alignment horizontal="left"/>
    </xf>
    <xf numFmtId="0" fontId="0" fillId="9" borderId="0" xfId="0" applyFill="1"/>
    <xf numFmtId="0" fontId="17" fillId="9" borderId="0" xfId="0" applyFont="1" applyFill="1"/>
    <xf numFmtId="0" fontId="0" fillId="0" borderId="0" xfId="0" applyAlignment="1">
      <alignment vertical="center" wrapText="1"/>
    </xf>
    <xf numFmtId="0" fontId="11" fillId="2" borderId="0" xfId="0" applyFont="1" applyFill="1"/>
    <xf numFmtId="0" fontId="0" fillId="0" borderId="3" xfId="0" applyBorder="1"/>
    <xf numFmtId="0" fontId="14" fillId="0" borderId="0" xfId="10" applyFont="1" applyFill="1" applyAlignment="1" applyProtection="1">
      <alignment horizontal="left" vertical="center"/>
    </xf>
    <xf numFmtId="0" fontId="18" fillId="10" borderId="0" xfId="0" applyFont="1" applyFill="1" applyAlignment="1">
      <alignment horizontal="center" vertical="center" wrapText="1"/>
    </xf>
    <xf numFmtId="0" fontId="20" fillId="11" borderId="0" xfId="0" applyFont="1" applyFill="1" applyAlignment="1">
      <alignment horizontal="center" vertical="center" wrapText="1"/>
    </xf>
    <xf numFmtId="0" fontId="0" fillId="0" borderId="0" xfId="0" pivotButton="1"/>
    <xf numFmtId="0" fontId="6" fillId="2" borderId="0" xfId="0" applyFont="1" applyFill="1" applyAlignment="1">
      <alignment vertical="center" wrapText="1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43" fontId="0" fillId="0" borderId="0" xfId="0" applyNumberFormat="1" applyAlignment="1">
      <alignment horizontal="right"/>
    </xf>
    <xf numFmtId="49" fontId="21" fillId="0" borderId="0" xfId="0" applyNumberFormat="1" applyFont="1" applyAlignment="1">
      <alignment horizontal="left"/>
    </xf>
    <xf numFmtId="0" fontId="0" fillId="2" borderId="0" xfId="0" applyFill="1" applyAlignment="1">
      <alignment horizontal="center"/>
    </xf>
  </cellXfs>
  <cellStyles count="11">
    <cellStyle name="40 % - Accent5" xfId="6" builtinId="47"/>
    <cellStyle name="60 % - Accent5" xfId="7" builtinId="48"/>
    <cellStyle name="Insatisfaisant" xfId="3" builtinId="27" customBuiltin="1"/>
    <cellStyle name="Milliers" xfId="1" builtinId="3"/>
    <cellStyle name="Milliers 2" xfId="9" xr:uid="{00000000-0005-0000-0000-000004000000}"/>
    <cellStyle name="Neutre" xfId="4" builtinId="28"/>
    <cellStyle name="Normal" xfId="0" builtinId="0"/>
    <cellStyle name="Normal 2" xfId="10" xr:uid="{00000000-0005-0000-0000-000007000000}"/>
    <cellStyle name="Normal 4" xfId="2" xr:uid="{00000000-0005-0000-0000-000008000000}"/>
    <cellStyle name="Normal 5" xfId="8" xr:uid="{00000000-0005-0000-0000-000009000000}"/>
    <cellStyle name="Satisfaisant" xfId="5" builtinId="26"/>
  </cellStyles>
  <dxfs count="48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9" formatCode="dd/mm/yyyy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9" formatCode="dd/mm/yyyy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9" formatCode="dd/mm/yyyy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9" formatCode="dd/mm/yyyy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4" formatCode="#,##0.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9" formatCode="dd/mm/yyyy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6" formatCode="_-* #,##0.000_-;\-* #,##0.000_-;_-* &quot;-&quot;??_-;_-@_-"/>
    </dxf>
    <dxf>
      <numFmt numFmtId="166" formatCode="_-* #,##0.000_-;\-* #,##0.000_-;_-* &quot;-&quot;??_-;_-@_-"/>
    </dxf>
    <dxf>
      <numFmt numFmtId="166" formatCode="_-* #,##0.000_-;\-* #,##0.000_-;_-* &quot;-&quot;??_-;_-@_-"/>
    </dxf>
    <dxf>
      <numFmt numFmtId="166" formatCode="_-* #,##0.000_-;\-* #,##0.000_-;_-* &quot;-&quot;??_-;_-@_-"/>
    </dxf>
    <dxf>
      <numFmt numFmtId="166" formatCode="_-* #,##0.000_-;\-* #,##0.000_-;_-* &quot;-&quot;??_-;_-@_-"/>
    </dxf>
    <dxf>
      <numFmt numFmtId="166" formatCode="_-* #,##0.000_-;\-* #,##0.000_-;_-* &quot;-&quot;??_-;_-@_-"/>
    </dxf>
    <dxf>
      <numFmt numFmtId="166" formatCode="_-* #,##0.000_-;\-* #,##0.000_-;_-* &quot;-&quot;??_-;_-@_-"/>
    </dxf>
    <dxf>
      <numFmt numFmtId="166" formatCode="_-* #,##0.000_-;\-* #,##0.000_-;_-* &quot;-&quot;??_-;_-@_-"/>
    </dxf>
    <dxf>
      <numFmt numFmtId="166" formatCode="_-* #,##0.000_-;\-* #,##0.000_-;_-* &quot;-&quot;??_-;_-@_-"/>
    </dxf>
    <dxf>
      <numFmt numFmtId="166" formatCode="_-* #,##0.000_-;\-* #,##0.000_-;_-* &quot;-&quot;??_-;_-@_-"/>
    </dxf>
    <dxf>
      <numFmt numFmtId="166" formatCode="_-* #,##0.000_-;\-* #,##0.000_-;_-* &quot;-&quot;??_-;_-@_-"/>
    </dxf>
    <dxf>
      <numFmt numFmtId="166" formatCode="_-* #,##0.000_-;\-* #,##0.000_-;_-* &quot;-&quot;??_-;_-@_-"/>
    </dxf>
    <dxf>
      <numFmt numFmtId="166" formatCode="_-* #,##0.000_-;\-* #,##0.000_-;_-* &quot;-&quot;??_-;_-@_-"/>
    </dxf>
    <dxf>
      <numFmt numFmtId="167" formatCode="_-* #,##0.0000_-;\-* #,##0.0000_-;_-* &quot;-&quot;??_-;_-@_-"/>
    </dxf>
    <dxf>
      <numFmt numFmtId="167" formatCode="_-* #,##0.0000_-;\-* #,##0.0000_-;_-* &quot;-&quot;??_-;_-@_-"/>
    </dxf>
    <dxf>
      <numFmt numFmtId="167" formatCode="_-* #,##0.0000_-;\-* #,##0.0000_-;_-* &quot;-&quot;??_-;_-@_-"/>
    </dxf>
    <dxf>
      <numFmt numFmtId="167" formatCode="_-* #,##0.0000_-;\-* #,##0.0000_-;_-* &quot;-&quot;??_-;_-@_-"/>
    </dxf>
    <dxf>
      <numFmt numFmtId="167" formatCode="_-* #,##0.0000_-;\-* #,##0.0000_-;_-* &quot;-&quot;??_-;_-@_-"/>
    </dxf>
    <dxf>
      <numFmt numFmtId="167" formatCode="_-* #,##0.0000_-;\-* #,##0.0000_-;_-* &quot;-&quot;??_-;_-@_-"/>
    </dxf>
    <dxf>
      <numFmt numFmtId="167" formatCode="_-* #,##0.0000_-;\-* #,##0.0000_-;_-* &quot;-&quot;??_-;_-@_-"/>
    </dxf>
    <dxf>
      <numFmt numFmtId="167" formatCode="_-* #,##0.0000_-;\-* #,##0.0000_-;_-* &quot;-&quot;??_-;_-@_-"/>
    </dxf>
    <dxf>
      <numFmt numFmtId="167" formatCode="_-* #,##0.0000_-;\-* #,##0.0000_-;_-* &quot;-&quot;??_-;_-@_-"/>
    </dxf>
    <dxf>
      <numFmt numFmtId="167" formatCode="_-* #,##0.0000_-;\-* #,##0.0000_-;_-* &quot;-&quot;??_-;_-@_-"/>
    </dxf>
    <dxf>
      <numFmt numFmtId="167" formatCode="_-* #,##0.0000_-;\-* #,##0.0000_-;_-* &quot;-&quot;??_-;_-@_-"/>
    </dxf>
    <dxf>
      <numFmt numFmtId="167" formatCode="_-* #,##0.0000_-;\-* #,##0.0000_-;_-* &quot;-&quot;??_-;_-@_-"/>
    </dxf>
    <dxf>
      <numFmt numFmtId="167" formatCode="_-* #,##0.0000_-;\-* #,##0.0000_-;_-* &quot;-&quot;??_-;_-@_-"/>
    </dxf>
    <dxf>
      <numFmt numFmtId="166" formatCode="_-* #,##0.000_-;\-* #,##0.000_-;_-* &quot;-&quot;??_-;_-@_-"/>
    </dxf>
    <dxf>
      <numFmt numFmtId="166" formatCode="_-* #,##0.000_-;\-* #,##0.000_-;_-* &quot;-&quot;??_-;_-@_-"/>
    </dxf>
    <dxf>
      <numFmt numFmtId="166" formatCode="_-* #,##0.000_-;\-* #,##0.000_-;_-* &quot;-&quot;??_-;_-@_-"/>
    </dxf>
    <dxf>
      <numFmt numFmtId="166" formatCode="_-* #,##0.000_-;\-* #,##0.000_-;_-* &quot;-&quot;??_-;_-@_-"/>
    </dxf>
    <dxf>
      <numFmt numFmtId="166" formatCode="_-* #,##0.000_-;\-* #,##0.000_-;_-* &quot;-&quot;??_-;_-@_-"/>
    </dxf>
    <dxf>
      <numFmt numFmtId="166" formatCode="_-* #,##0.000_-;\-* #,##0.000_-;_-* &quot;-&quot;??_-;_-@_-"/>
    </dxf>
    <dxf>
      <numFmt numFmtId="166" formatCode="_-* #,##0.000_-;\-* #,##0.000_-;_-* &quot;-&quot;??_-;_-@_-"/>
    </dxf>
    <dxf>
      <numFmt numFmtId="166" formatCode="_-* #,##0.000_-;\-* #,##0.000_-;_-* &quot;-&quot;??_-;_-@_-"/>
    </dxf>
    <dxf>
      <numFmt numFmtId="166" formatCode="_-* #,##0.000_-;\-* #,##0.000_-;_-* &quot;-&quot;??_-;_-@_-"/>
    </dxf>
    <dxf>
      <numFmt numFmtId="166" formatCode="_-* #,##0.000_-;\-* #,##0.000_-;_-* &quot;-&quot;??_-;_-@_-"/>
    </dxf>
    <dxf>
      <numFmt numFmtId="166" formatCode="_-* #,##0.000_-;\-* #,##0.000_-;_-* &quot;-&quot;??_-;_-@_-"/>
    </dxf>
    <dxf>
      <numFmt numFmtId="166" formatCode="_-* #,##0.000_-;\-* #,##0.000_-;_-* &quot;-&quot;??_-;_-@_-"/>
    </dxf>
    <dxf>
      <numFmt numFmtId="166" formatCode="_-* #,##0.000_-;\-* #,##0.000_-;_-* &quot;-&quot;??_-;_-@_-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b/>
        <i val="0"/>
        <strike val="0"/>
        <color theme="0"/>
      </font>
      <fill>
        <patternFill>
          <fgColor theme="0"/>
          <bgColor rgb="FF4E7F7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dotted">
          <color theme="7"/>
        </top>
        <bottom style="dotted">
          <color theme="7"/>
        </bottom>
        <horizontal style="dotted">
          <color theme="7"/>
        </horizontal>
      </border>
    </dxf>
    <dxf>
      <font>
        <b/>
        <i val="0"/>
      </font>
      <fill>
        <patternFill patternType="none">
          <bgColor auto="1"/>
        </patternFill>
      </fill>
      <border>
        <left style="thin">
          <color rgb="FF4E7F71"/>
        </left>
        <right style="thin">
          <color rgb="FF4E7F71"/>
        </right>
        <top style="thin">
          <color rgb="FF4E7F71"/>
        </top>
        <bottom style="thin">
          <color rgb="FF4E7F71"/>
        </bottom>
      </border>
    </dxf>
    <dxf>
      <border>
        <left style="thin">
          <color rgb="FF3E5C59"/>
        </left>
        <right style="thin">
          <color rgb="FF3E5C59"/>
        </right>
        <top style="thin">
          <color rgb="FF3E5C59"/>
        </top>
        <bottom style="thin">
          <color rgb="FF3E5C59"/>
        </bottom>
      </border>
    </dxf>
    <dxf>
      <font>
        <b/>
        <i val="0"/>
      </font>
      <fill>
        <patternFill patternType="none">
          <bgColor auto="1"/>
        </patternFill>
      </fill>
      <border>
        <left style="thin">
          <color rgb="FF4E7F71"/>
        </left>
        <right style="thin">
          <color rgb="FF4E7F71"/>
        </right>
        <top style="thin">
          <color rgb="FF4E7F71"/>
        </top>
        <bottom style="thin">
          <color rgb="FF4E7F71"/>
        </bottom>
      </border>
    </dxf>
    <dxf>
      <border>
        <left style="thin">
          <color rgb="FF4E7F71"/>
        </left>
        <right style="thin">
          <color rgb="FF4E7F71"/>
        </right>
        <top style="thin">
          <color rgb="FF4E7F71"/>
        </top>
        <bottom style="thin">
          <color rgb="FF4E7F71"/>
        </bottom>
      </border>
    </dxf>
  </dxfs>
  <tableStyles count="3" defaultTableStyle="TableStyleMedium2" defaultPivotStyle="PivotStyleLight16">
    <tableStyle name="Segments_de_sélection_principaux_Gamme_DD" pivot="0" table="0" count="3" xr9:uid="{00000000-0011-0000-FFFF-FFFF00000000}">
      <tableStyleElement type="wholeTable" dxfId="486"/>
      <tableStyleElement type="headerRow" dxfId="485"/>
    </tableStyle>
    <tableStyle name="Segments_de_sélection_principaux_Gamme_DD 3" pivot="0" table="0" count="3" xr9:uid="{00000000-0011-0000-FFFF-FFFF01000000}">
      <tableStyleElement type="wholeTable" dxfId="484"/>
      <tableStyleElement type="headerRow" dxfId="483"/>
    </tableStyle>
    <tableStyle name="Sélecteur de fonds - Gamme Développement Durable" table="0" count="2" xr9:uid="{00000000-0011-0000-FFFF-FFFF02000000}">
      <tableStyleElement type="wholeTable" dxfId="482"/>
      <tableStyleElement type="headerRow" dxfId="481"/>
    </tableStyle>
  </tableStyles>
  <colors>
    <mruColors>
      <color rgb="FF3E5C59"/>
      <color rgb="FF4E7F71"/>
      <color rgb="FFC2DB74"/>
      <color rgb="FF9FBE8C"/>
      <color rgb="FFFFFFFF"/>
      <color rgb="FF74857A"/>
      <color rgb="FFCC3300"/>
      <color rgb="FFA9C598"/>
    </mruColors>
  </colors>
  <extLst>
    <ext xmlns:x14="http://schemas.microsoft.com/office/spreadsheetml/2009/9/main" uri="{46F421CA-312F-682f-3DD2-61675219B42D}">
      <x14:dxfs count="2">
        <dxf>
          <font>
            <b val="0"/>
            <i val="0"/>
            <color theme="0"/>
          </font>
          <fill>
            <patternFill>
              <bgColor rgb="FF3E5C59"/>
            </patternFill>
          </fill>
        </dxf>
        <dxf>
          <font>
            <b val="0"/>
            <i val="0"/>
            <color theme="0"/>
          </font>
          <fill>
            <patternFill>
              <bgColor rgb="FF4E7F71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Segments_de_sélection_principaux_Gamme_DD">
          <x14:slicerStyleElements>
            <x14:slicerStyleElement type="selectedItemWithData" dxfId="1"/>
          </x14:slicerStyleElements>
        </x14:slicerStyle>
        <x14:slicerStyle name="Segments_de_sélection_principaux_Gamme_DD 3">
          <x14:slicerStyleElements>
            <x14:slicerStyleElement type="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microsoft.com/office/2007/relationships/slicerCache" Target="slicerCaches/slicerCache5.xml"/><Relationship Id="rId18" Type="http://schemas.microsoft.com/office/2007/relationships/slicerCache" Target="slicerCaches/slicerCache10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microsoft.com/office/2007/relationships/slicerCache" Target="slicerCaches/slicerCache13.xml"/><Relationship Id="rId7" Type="http://schemas.openxmlformats.org/officeDocument/2006/relationships/worksheet" Target="worksheets/sheet7.xml"/><Relationship Id="rId12" Type="http://schemas.microsoft.com/office/2007/relationships/slicerCache" Target="slicerCaches/slicerCache4.xml"/><Relationship Id="rId17" Type="http://schemas.microsoft.com/office/2007/relationships/slicerCache" Target="slicerCaches/slicerCache9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microsoft.com/office/2007/relationships/slicerCache" Target="slicerCaches/slicerCache8.xml"/><Relationship Id="rId20" Type="http://schemas.microsoft.com/office/2007/relationships/slicerCache" Target="slicerCaches/slicerCache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3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microsoft.com/office/2007/relationships/slicerCache" Target="slicerCaches/slicerCache7.xml"/><Relationship Id="rId23" Type="http://schemas.openxmlformats.org/officeDocument/2006/relationships/theme" Target="theme/theme1.xml"/><Relationship Id="rId10" Type="http://schemas.microsoft.com/office/2007/relationships/slicerCache" Target="slicerCaches/slicerCache2.xml"/><Relationship Id="rId19" Type="http://schemas.microsoft.com/office/2007/relationships/slicerCache" Target="slicerCaches/slicerCache11.xml"/><Relationship Id="rId4" Type="http://schemas.openxmlformats.org/officeDocument/2006/relationships/worksheet" Target="worksheets/sheet4.xml"/><Relationship Id="rId9" Type="http://schemas.microsoft.com/office/2007/relationships/slicerCache" Target="slicerCaches/slicerCache1.xml"/><Relationship Id="rId14" Type="http://schemas.microsoft.com/office/2007/relationships/slicerCache" Target="slicerCaches/slicerCache6.xml"/><Relationship Id="rId22" Type="http://schemas.microsoft.com/office/2007/relationships/slicerCache" Target="slicerCaches/slicerCache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51954</xdr:colOff>
      <xdr:row>4</xdr:row>
      <xdr:rowOff>47625</xdr:rowOff>
    </xdr:from>
    <xdr:to>
      <xdr:col>0</xdr:col>
      <xdr:colOff>2203404</xdr:colOff>
      <xdr:row>17</xdr:row>
      <xdr:rowOff>91125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Gamme 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Gamme 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1954" y="809625"/>
              <a:ext cx="2151450" cy="252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2281914</xdr:colOff>
      <xdr:row>4</xdr:row>
      <xdr:rowOff>66675</xdr:rowOff>
    </xdr:from>
    <xdr:to>
      <xdr:col>1</xdr:col>
      <xdr:colOff>1693271</xdr:colOff>
      <xdr:row>17</xdr:row>
      <xdr:rowOff>110175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Classes d'actifs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lasses d'actif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81914" y="828675"/>
              <a:ext cx="2160000" cy="252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1815191</xdr:colOff>
      <xdr:row>4</xdr:row>
      <xdr:rowOff>59870</xdr:rowOff>
    </xdr:from>
    <xdr:to>
      <xdr:col>3</xdr:col>
      <xdr:colOff>246834</xdr:colOff>
      <xdr:row>17</xdr:row>
      <xdr:rowOff>103370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Grandes thématiques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Grandes thématiqu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563834" y="821870"/>
              <a:ext cx="2160000" cy="252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57631</xdr:colOff>
      <xdr:row>18</xdr:row>
      <xdr:rowOff>13417</xdr:rowOff>
    </xdr:from>
    <xdr:to>
      <xdr:col>1</xdr:col>
      <xdr:colOff>2498767</xdr:colOff>
      <xdr:row>31</xdr:row>
      <xdr:rowOff>56917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Sous thématiques 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ous thématiques 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631" y="3456024"/>
              <a:ext cx="5189779" cy="252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1310366</xdr:colOff>
      <xdr:row>4</xdr:row>
      <xdr:rowOff>48987</xdr:rowOff>
    </xdr:from>
    <xdr:to>
      <xdr:col>5</xdr:col>
      <xdr:colOff>694509</xdr:colOff>
      <xdr:row>10</xdr:row>
      <xdr:rowOff>129987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Best in universe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est in univers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134473" y="810987"/>
              <a:ext cx="2160000" cy="1224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813707</xdr:colOff>
      <xdr:row>4</xdr:row>
      <xdr:rowOff>44904</xdr:rowOff>
    </xdr:from>
    <xdr:to>
      <xdr:col>7</xdr:col>
      <xdr:colOff>102600</xdr:colOff>
      <xdr:row>10</xdr:row>
      <xdr:rowOff>125904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Impact investing 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mpact investing 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413671" y="806904"/>
              <a:ext cx="2160000" cy="1224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950143</xdr:colOff>
      <xdr:row>5</xdr:row>
      <xdr:rowOff>174293</xdr:rowOff>
    </xdr:from>
    <xdr:to>
      <xdr:col>10</xdr:col>
      <xdr:colOff>806825</xdr:colOff>
      <xdr:row>10</xdr:row>
      <xdr:rowOff>173180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4" name="Politique bas carbone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olitique bas carbon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930370" y="1126793"/>
              <a:ext cx="2160000" cy="95138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194582</xdr:colOff>
      <xdr:row>4</xdr:row>
      <xdr:rowOff>43543</xdr:rowOff>
    </xdr:from>
    <xdr:to>
      <xdr:col>8</xdr:col>
      <xdr:colOff>875114</xdr:colOff>
      <xdr:row>8</xdr:row>
      <xdr:rowOff>102343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0" name="Label ISR 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abel ISR 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665653" y="805543"/>
              <a:ext cx="2160000" cy="820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810985</xdr:colOff>
      <xdr:row>11</xdr:row>
      <xdr:rowOff>16330</xdr:rowOff>
    </xdr:from>
    <xdr:to>
      <xdr:col>7</xdr:col>
      <xdr:colOff>99878</xdr:colOff>
      <xdr:row>17</xdr:row>
      <xdr:rowOff>97330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Exclusions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xclusion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410949" y="2111830"/>
              <a:ext cx="2160000" cy="1224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>
    <xdr:from>
      <xdr:col>0</xdr:col>
      <xdr:colOff>312965</xdr:colOff>
      <xdr:row>33</xdr:row>
      <xdr:rowOff>190499</xdr:rowOff>
    </xdr:from>
    <xdr:to>
      <xdr:col>4</xdr:col>
      <xdr:colOff>830036</xdr:colOff>
      <xdr:row>39</xdr:row>
      <xdr:rowOff>122463</xdr:rowOff>
    </xdr:to>
    <xdr:grpSp>
      <xdr:nvGrpSpPr>
        <xdr:cNvPr id="13" name="Group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312965" y="6492874"/>
          <a:ext cx="8343446" cy="1074964"/>
          <a:chOff x="408215" y="7225392"/>
          <a:chExt cx="8341178" cy="1074964"/>
        </a:xfrm>
        <a:solidFill>
          <a:srgbClr val="4E7F71"/>
        </a:solidFill>
      </xdr:grpSpPr>
      <xdr:sp macro="" textlink="">
        <xdr:nvSpPr>
          <xdr:cNvPr id="9" name="Rectangle à coins arrondis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408215" y="7225392"/>
            <a:ext cx="8341178" cy="557893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fr-FR" sz="2800" b="0" i="0">
                <a:latin typeface="+mj-lt"/>
              </a:rPr>
              <a:t>Découvrez le résultat</a:t>
            </a:r>
            <a:r>
              <a:rPr lang="fr-FR" sz="2800" b="0" i="0" baseline="0">
                <a:latin typeface="+mj-lt"/>
              </a:rPr>
              <a:t> ci-dessous :</a:t>
            </a:r>
            <a:endParaRPr lang="fr-FR" sz="2800" b="0" i="0">
              <a:latin typeface="+mj-lt"/>
            </a:endParaRPr>
          </a:p>
        </xdr:txBody>
      </xdr:sp>
      <xdr:sp macro="" textlink="">
        <xdr:nvSpPr>
          <xdr:cNvPr id="10" name="Triangle isocèle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 rot="10800000">
            <a:off x="3687535" y="7688035"/>
            <a:ext cx="1088571" cy="612321"/>
          </a:xfrm>
          <a:prstGeom prst="triangl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 editAs="oneCell">
    <xdr:from>
      <xdr:col>3</xdr:col>
      <xdr:colOff>653144</xdr:colOff>
      <xdr:row>27</xdr:row>
      <xdr:rowOff>87196</xdr:rowOff>
    </xdr:from>
    <xdr:to>
      <xdr:col>4</xdr:col>
      <xdr:colOff>2476501</xdr:colOff>
      <xdr:row>40</xdr:row>
      <xdr:rowOff>40821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2565"/>
        <a:stretch/>
      </xdr:blipFill>
      <xdr:spPr>
        <a:xfrm>
          <a:off x="7130144" y="6754696"/>
          <a:ext cx="3174175" cy="2430125"/>
        </a:xfrm>
        <a:prstGeom prst="rect">
          <a:avLst/>
        </a:prstGeom>
      </xdr:spPr>
    </xdr:pic>
    <xdr:clientData/>
  </xdr:twoCellAnchor>
  <xdr:twoCellAnchor>
    <xdr:from>
      <xdr:col>0</xdr:col>
      <xdr:colOff>122464</xdr:colOff>
      <xdr:row>0</xdr:row>
      <xdr:rowOff>95251</xdr:rowOff>
    </xdr:from>
    <xdr:to>
      <xdr:col>4</xdr:col>
      <xdr:colOff>639535</xdr:colOff>
      <xdr:row>3</xdr:row>
      <xdr:rowOff>95250</xdr:rowOff>
    </xdr:to>
    <xdr:sp macro="" textlink="">
      <xdr:nvSpPr>
        <xdr:cNvPr id="21" name="Rectangle à coins arrondis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22464" y="95251"/>
          <a:ext cx="8341178" cy="571499"/>
        </a:xfrm>
        <a:prstGeom prst="roundRect">
          <a:avLst/>
        </a:prstGeom>
        <a:solidFill>
          <a:srgbClr val="3E5C5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800" b="1" i="0" cap="all" baseline="0">
              <a:latin typeface="+mj-lt"/>
            </a:rPr>
            <a:t>Sélecteur de fonds</a:t>
          </a:r>
        </a:p>
      </xdr:txBody>
    </xdr:sp>
    <xdr:clientData/>
  </xdr:twoCellAnchor>
  <xdr:twoCellAnchor>
    <xdr:from>
      <xdr:col>4</xdr:col>
      <xdr:colOff>802821</xdr:colOff>
      <xdr:row>1</xdr:row>
      <xdr:rowOff>0</xdr:rowOff>
    </xdr:from>
    <xdr:to>
      <xdr:col>9</xdr:col>
      <xdr:colOff>122464</xdr:colOff>
      <xdr:row>2</xdr:row>
      <xdr:rowOff>176893</xdr:rowOff>
    </xdr:to>
    <xdr:sp macro="" textlink="">
      <xdr:nvSpPr>
        <xdr:cNvPr id="22" name="Rectangle à coins arrondis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8626928" y="190500"/>
          <a:ext cx="6653893" cy="367393"/>
        </a:xfrm>
        <a:prstGeom prst="roundRect">
          <a:avLst/>
        </a:prstGeom>
        <a:noFill/>
        <a:ln>
          <a:solidFill>
            <a:srgbClr val="3E5C59"/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600" b="0" i="0" cap="none" baseline="0">
              <a:solidFill>
                <a:srgbClr val="3E5C59"/>
              </a:solidFill>
              <a:latin typeface="+mj-lt"/>
            </a:rPr>
            <a:t>Cliquez dans chaque zone suivant les critères que vous souhaitez sélectionner</a:t>
          </a:r>
        </a:p>
      </xdr:txBody>
    </xdr:sp>
    <xdr:clientData/>
  </xdr:twoCellAnchor>
  <xdr:twoCellAnchor editAs="oneCell">
    <xdr:from>
      <xdr:col>4</xdr:col>
      <xdr:colOff>1310364</xdr:colOff>
      <xdr:row>11</xdr:row>
      <xdr:rowOff>25855</xdr:rowOff>
    </xdr:from>
    <xdr:to>
      <xdr:col>5</xdr:col>
      <xdr:colOff>694507</xdr:colOff>
      <xdr:row>17</xdr:row>
      <xdr:rowOff>106855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Best in class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est in clas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134471" y="2121355"/>
              <a:ext cx="2160000" cy="1224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204107</xdr:colOff>
      <xdr:row>13</xdr:row>
      <xdr:rowOff>53068</xdr:rowOff>
    </xdr:from>
    <xdr:to>
      <xdr:col>8</xdr:col>
      <xdr:colOff>883065</xdr:colOff>
      <xdr:row>17</xdr:row>
      <xdr:rowOff>111868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4" name="Label Finansol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abel Finansol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675178" y="2529568"/>
              <a:ext cx="2158426" cy="820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394607</xdr:colOff>
      <xdr:row>4</xdr:row>
      <xdr:rowOff>66675</xdr:rowOff>
    </xdr:from>
    <xdr:to>
      <xdr:col>4</xdr:col>
      <xdr:colOff>1207500</xdr:colOff>
      <xdr:row>17</xdr:row>
      <xdr:rowOff>110175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9" name="Zone géographique d'investissement - FR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Zone géographique d'investissement - F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71607" y="828675"/>
              <a:ext cx="2155918" cy="252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203488</xdr:colOff>
      <xdr:row>8</xdr:row>
      <xdr:rowOff>141142</xdr:rowOff>
    </xdr:from>
    <xdr:to>
      <xdr:col>8</xdr:col>
      <xdr:colOff>872775</xdr:colOff>
      <xdr:row>13</xdr:row>
      <xdr:rowOff>9442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Label Greenfin 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abel Greenfin 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694352" y="1665142"/>
              <a:ext cx="2158650" cy="820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947302</xdr:colOff>
      <xdr:row>11</xdr:row>
      <xdr:rowOff>37234</xdr:rowOff>
    </xdr:from>
    <xdr:to>
      <xdr:col>10</xdr:col>
      <xdr:colOff>803984</xdr:colOff>
      <xdr:row>16</xdr:row>
      <xdr:rowOff>35134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6" name="Article SFDR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rticle SFD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901552" y="2132734"/>
              <a:ext cx="2156289" cy="950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122464</xdr:colOff>
      <xdr:row>0</xdr:row>
      <xdr:rowOff>136072</xdr:rowOff>
    </xdr:from>
    <xdr:to>
      <xdr:col>4</xdr:col>
      <xdr:colOff>1442356</xdr:colOff>
      <xdr:row>3</xdr:row>
      <xdr:rowOff>136071</xdr:rowOff>
    </xdr:to>
    <xdr:sp macro="" textlink="">
      <xdr:nvSpPr>
        <xdr:cNvPr id="2" name="Rectangle à coins arrondi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2464" y="136072"/>
          <a:ext cx="8341178" cy="571499"/>
        </a:xfrm>
        <a:prstGeom prst="roundRect">
          <a:avLst/>
        </a:prstGeom>
        <a:solidFill>
          <a:srgbClr val="3E5C5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800" b="1" i="0" cap="all" baseline="0"/>
            <a:t>Tableau synthétique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ENARD Pierre-François" refreshedDate="44966.765256481478" missingItemsLimit="0" createdVersion="6" refreshedVersion="6" minRefreshableVersion="3" recordCount="48" xr:uid="{00000000-000A-0000-FFFF-FFFF00000000}">
  <cacheSource type="worksheet">
    <worksheetSource ref="A1:AW49" sheet="Source"/>
  </cacheSource>
  <cacheFields count="49">
    <cacheField name="Type" numFmtId="0">
      <sharedItems/>
    </cacheField>
    <cacheField name="Gamme " numFmtId="0">
      <sharedItems count="2">
        <s v="Thématique"/>
        <s v="Labellisée"/>
      </sharedItems>
    </cacheField>
    <cacheField name="Code ISIN" numFmtId="0">
      <sharedItems count="48">
        <s v="FR0010642280"/>
        <s v="LU1301026388"/>
        <s v="LU2146190835"/>
        <s v="LU0503631987"/>
        <s v="LU0406802339"/>
        <s v="FR0010668145"/>
        <s v="LU2145461757"/>
        <s v="LU0914733059"/>
        <s v="LU0366534773"/>
        <s v="LU2145458969"/>
        <s v="LU0104884860"/>
        <s v="FR0013267150"/>
        <s v="FR0010702084"/>
        <s v="LU1665237704"/>
        <s v="LU0340559557"/>
        <s v="FR0013261765"/>
        <s v="LU0348926287"/>
        <s v="LU2052475568"/>
        <s v="LU0302446645"/>
        <s v="FR0010592022"/>
        <s v="FR0007072160"/>
        <s v="LU1472740767"/>
        <s v="FR0010177899"/>
        <s v="FR0013275112"/>
        <s v="LU0557290698"/>
        <s v="FR0000437113"/>
        <s v="LU0914731947"/>
        <s v="FR0010321828"/>
        <s v="FR0010863688"/>
        <s v="LU0144509717"/>
        <s v="LU0914729966"/>
        <s v="FR0000002164"/>
        <s v="LU1961857551"/>
        <s v="LU1907595398"/>
        <s v="FR0010585281"/>
        <s v="LU1303940784"/>
        <s v="FR0010214213"/>
        <s v="LU1490785091"/>
        <s v="FR0011268705"/>
        <s v="FR0014002KE1"/>
        <s v="FR0014005KJ3"/>
        <s v="FR0014003AZ5"/>
        <s v="SCPI00003929"/>
        <s v="SCPI00001149"/>
        <s v="SCPI00000999"/>
        <s v="FR0014002MX7"/>
        <s v="FR0014000AM9"/>
        <s v="FR0011513563"/>
      </sharedItems>
    </cacheField>
    <cacheField name="Grandes classes d'actifs " numFmtId="0">
      <sharedItems/>
    </cacheField>
    <cacheField name="Nom du fonds " numFmtId="0">
      <sharedItems count="48">
        <s v="Ecofi Agir Pour Le Climat C"/>
        <s v="Sycomore Fund Europe Happy@Work R EUR"/>
        <s v="RobecoSAM Sustainable Water Eqs D EUR"/>
        <s v="Pictet - Global Envir Opps R EUR"/>
        <s v="BNP Paribas Climate Impact Cl C"/>
        <s v="BNP Paribas Aqua Classic"/>
        <s v="RobecoSAM Smart Energy Eqs D EUR"/>
        <s v="Mirova Europe Environmental Eq R/A EUR"/>
        <s v="Pictet-Nutrition R EUR"/>
        <s v="RobecoSAM Glbl Gndr Eqlty Eqs D EUR"/>
        <s v="Pictet-Water P EUR"/>
        <s v="Ofi RS Equity Climate Change RC"/>
        <s v="Insertion Emplois Dynamique RC"/>
        <s v="M&amp;G (Lux) Global Listed Infras A EUR Acc"/>
        <s v="Pictet-Timber P EUR"/>
        <s v="Athymis Better Life P"/>
        <s v="Nordea 1 - Global Climate &amp; Envir BP EUR"/>
        <s v="Mandarine Social Leaders R"/>
        <s v="Schroder ISF Glb Clmt Chg Eq A Acc EUR"/>
        <s v="Ecofi Enjeux Futurs C"/>
        <s v="Trusteam Optimum A"/>
        <s v="Mirova Global Green Bd R/A (EUR)"/>
        <s v="Choix Solidaire C"/>
        <s v="Ofi Fincl Inv RS Euro Equity R"/>
        <s v="Schroder ISF Glbl Sust Gr A Acc USD"/>
        <s v="HSBC RIF SRI Euroland Equity AC"/>
        <s v="Mirova Euro Sustainable Eq R/C EUR"/>
        <s v="Echiquier Major SRI Growth Europe A"/>
        <s v="Echiquier Positive Impact Europe A"/>
        <s v="Pictet-Quest Europe Sust Eqs P EUR"/>
        <s v="Mirova Global Sust Eq R/A EUR"/>
        <s v="Covéa Flexible ISR C"/>
        <s v="Sycomore Fund Next Generation RC EUR"/>
        <s v="DNCA Invest Beyond Semperosa A"/>
        <s v="LFR Euro Développement Durable ISR P"/>
        <s v="Mandarine Europe Microcap R EUR"/>
        <s v="Ecofi Trajectoires Durables C"/>
        <s v="DNCA Invest SRI Norden Eur A EUR"/>
        <s v="GemEquity R"/>
        <s v="SC Novaxia R Part A"/>
        <s v="SC Trajectoire Santé Part A"/>
        <s v="SC LF Multimmo Durable"/>
        <s v="Epargne Pierre"/>
        <s v="LF Grand Paris Patrimoine"/>
        <s v="Primopierre"/>
        <s v="SCI Perial Euro Carbone Part A"/>
        <s v="OPCI PREIM ISR Vie"/>
        <s v="OPCI BNP Paribas Diversipierre"/>
      </sharedItems>
    </cacheField>
    <cacheField name="Classes d'actifs" numFmtId="0">
      <sharedItems count="4">
        <s v="Diversifiés"/>
        <s v="Actions"/>
        <s v="Obligations"/>
        <s v="Immobilier"/>
      </sharedItems>
    </cacheField>
    <cacheField name="Categorie M*" numFmtId="0">
      <sharedItems count="22">
        <s v="Europe Fonds ouverts  - Allocation EUR Aggressive"/>
        <s v="Europe Fonds ouverts  - Actions Zone Euro Flex Cap"/>
        <s v="Europe Fonds ouverts  - Actions Secteur Eau"/>
        <s v="Europe Fonds ouverts  - Actions Secteur Ecologie"/>
        <s v="Europe Fonds ouverts  - Actions Secteur Energies Alternatives"/>
        <s v="Europe Fonds ouverts  - Actions Secteur Agriculture"/>
        <s v="Europe Fonds ouverts  - Actions Internationales Gdes Cap. Mixte"/>
        <s v="Europe Fonds ouverts  - Actions Europe Gdes Cap. Croissance"/>
        <s v="Europe Fonds ouverts  - Actions Secteur Infrastructures"/>
        <s v="Europe Fonds ouverts  - Actions Secteur Ressources Naturelles"/>
        <s v="Europe Fonds ouverts  - Allocation EUR Agressive - International"/>
        <s v="Europe Fonds ouverts  - Actions Zone Euro Grandes Cap."/>
        <s v="Europe Fonds ouverts  - Allocation EUR Prudente"/>
        <s v="Europe Fonds ouverts  - Obligations Internationales Couvertes en EUR"/>
        <s v="Europe Fonds ouverts  - Actions Internationales Gdes Cap. Croissance"/>
        <s v="Europe Fonds ouverts  - Actions Europe Flex Cap"/>
        <s v="Europe Fonds ouverts  - Actions Europe Gdes Cap. Mixte"/>
        <s v="Europe Fonds ouverts  - Allocation EUR Flexible"/>
        <s v="Europe Fonds ouverts  - Allocation EUR Flexible - International"/>
        <s v="Europe Fonds ouverts  - Actions Europe Petites Cap."/>
        <s v="Europe Fonds ouverts  - Actions Marchés Emergents"/>
        <s v="NA"/>
      </sharedItems>
    </cacheField>
    <cacheField name="Zone géographique d'investissement - FR" numFmtId="0">
      <sharedItems count="7">
        <s v="Europe"/>
        <s v="Monde"/>
        <s v="Zone Euro"/>
        <s v="Europe du Nord"/>
        <s v="Emergents"/>
        <s v="France"/>
        <s v="Ile-de-France"/>
      </sharedItems>
    </cacheField>
    <cacheField name="Zone geographique d'investissement - MorningStar - EN" numFmtId="0">
      <sharedItems/>
    </cacheField>
    <cacheField name="Indice de comparaison" numFmtId="43">
      <sharedItems/>
    </cacheField>
    <cacheField name="Frais de gestion " numFmtId="0">
      <sharedItems containsMixedTypes="1" containsNumber="1" minValue="0" maxValue="2.39" count="17">
        <n v="2"/>
        <n v="1.5"/>
        <n v="2.2999999999999998"/>
        <n v="2.2000000000000002"/>
        <n v="1.6"/>
        <n v="1.4"/>
        <n v="0"/>
        <n v="1.35"/>
        <n v="1.75"/>
        <n v="1.2"/>
        <n v="0.8"/>
        <n v="0.9"/>
        <n v="1.3"/>
        <n v="2.39"/>
        <n v="1.8"/>
        <n v="1.95"/>
        <s v="NA"/>
      </sharedItems>
    </cacheField>
    <cacheField name="Note M* " numFmtId="165">
      <sharedItems containsMixedTypes="1" containsNumber="1" containsInteger="1" minValue="2" maxValue="5" count="5">
        <n v="5"/>
        <n v="4"/>
        <n v="3"/>
        <n v="2"/>
        <s v="NA"/>
      </sharedItems>
    </cacheField>
    <cacheField name="Société de gestion " numFmtId="43">
      <sharedItems count="27">
        <s v="Ecofi Investissements"/>
        <s v="Sycomore Asset Management"/>
        <s v="Robeco Institutional Asset Management BV"/>
        <s v="Pictet Asset Management (Europe) SA"/>
        <s v="BNP Paribas Asset Management Luxembourg"/>
        <s v="BNP Paribas Asset Management France"/>
        <s v="Natixis Investment Managers International"/>
        <s v="OFI Invest Asset Management"/>
        <s v="M&amp;G Luxembourg S.A."/>
        <s v="Athymis Gestion"/>
        <s v="Nordea Investment Funds SA"/>
        <s v="Mandarine Gestion"/>
        <s v="Schroder Investment Management (Europe) S.A."/>
        <s v="TrusTeam Finance"/>
        <s v="HSBC Global Asset Management (France)"/>
        <s v="La Financière de l'Echiquier"/>
        <s v="Covéa Finance"/>
        <s v="DNCA Finance"/>
        <s v="La Financière Responsable"/>
        <s v="Gemway Assets"/>
        <s v="Novaxia Investissement"/>
        <s v="Euryale Asset Management"/>
        <s v="La Francaise REIM"/>
        <s v="Atland Voisin"/>
        <s v="Primonial REIM"/>
        <s v="Perial Asset Management"/>
        <s v="BNPP REIM"/>
      </sharedItems>
    </cacheField>
    <cacheField name="Perf. totale 2022 (Quotidien) Devise de libellé" numFmtId="43">
      <sharedItems containsSemiMixedTypes="0" containsString="0" containsNumber="1" minValue="-33.278500000000001" maxValue="5.74" count="48">
        <n v="-17.044309999999999"/>
        <n v="-19.838650000000001"/>
        <n v="-21.529620000000001"/>
        <n v="-21.308299999999999"/>
        <n v="-22.35763"/>
        <n v="-18.194099999999999"/>
        <n v="-16.413319999999999"/>
        <n v="-22.61617"/>
        <n v="-19.086659999999998"/>
        <n v="-18.21622"/>
        <n v="-18.100709999999999"/>
        <n v="-22.164380000000001"/>
        <n v="-18.375409999999999"/>
        <n v="-3.73047"/>
        <n v="-13.68322"/>
        <n v="-23.37509"/>
        <n v="-15.4221"/>
        <n v="-22.9694"/>
        <n v="-20.209489999999999"/>
        <n v="-17.459330000000001"/>
        <n v="-9.2267499999999991"/>
        <n v="-20.66338"/>
        <n v="-9.4707899999999992"/>
        <n v="-16.508980000000001"/>
        <n v="-12.548491508841749"/>
        <n v="-15.13856"/>
        <n v="-15.27336"/>
        <n v="-23.1586"/>
        <n v="-22.801649999999999"/>
        <n v="-12.00281"/>
        <n v="-18.56833"/>
        <n v="-7.3843899999999998"/>
        <n v="-11.443899999999999"/>
        <n v="-19.036519999999999"/>
        <n v="-24.755410000000001"/>
        <n v="-24.310120000000001"/>
        <n v="-18.346329999999998"/>
        <n v="-33.278500000000001"/>
        <n v="-26.34028"/>
        <n v="5.04"/>
        <n v="5.74"/>
        <n v="2.4300000000000002"/>
        <n v="5.28"/>
        <n v="4.53"/>
        <n v="4.21"/>
        <n v="4.17"/>
        <n v="4.32"/>
        <n v="-5.0599999999999996"/>
      </sharedItems>
    </cacheField>
    <cacheField name="Perf. totale 2021 (Quotidien) Devise de libellé" numFmtId="0">
      <sharedItems containsMixedTypes="1" containsNumber="1" minValue="-3.8845399999999999" maxValue="39.575299999999999" count="45">
        <n v="12.71283"/>
        <n v="14.33553"/>
        <n v="38.467199999999998"/>
        <n v="25.089970000000001"/>
        <n v="22.21087"/>
        <n v="37.753010000000003"/>
        <n v="26.923909999999999"/>
        <n v="16.365400000000001"/>
        <n v="15.211349999999999"/>
        <n v="31.66479"/>
        <n v="39.575299999999999"/>
        <n v="17.561640000000001"/>
        <n v="20.179349999999999"/>
        <n v="22.266200000000001"/>
        <n v="29.883330000000001"/>
        <n v="15.21396"/>
        <n v="33.560549999999999"/>
        <n v="28.012810000000002"/>
        <n v="19.403289999999998"/>
        <n v="27.154540000000001"/>
        <n v="2.4327999999999999"/>
        <n v="-3.8845399999999999"/>
        <n v="4.4836600000000004"/>
        <n v="18.108229999999999"/>
        <n v="19.28143"/>
        <n v="17.5321"/>
        <n v="16.504069999999999"/>
        <n v="24.13251"/>
        <n v="16.38475"/>
        <n v="23.047350000000002"/>
        <n v="25.80293"/>
        <n v="9.1469999999999996E-2"/>
        <n v="4.63239"/>
        <n v="19.669550000000001"/>
        <n v="30.346509999999999"/>
        <n v="29.91891"/>
        <n v="18.095079999999999"/>
        <n v="38.628590000000003"/>
        <n v="0.98138999999999998"/>
        <s v="ND"/>
        <n v="5.36"/>
        <n v="4.53"/>
        <n v="5.04"/>
        <n v="4.91"/>
        <n v="3.33"/>
      </sharedItems>
    </cacheField>
    <cacheField name="Perf. totale 2020 (Quotidien) Devise de libellé" numFmtId="0">
      <sharedItems containsString="0" containsBlank="1" containsNumber="1" minValue="-6.3448000000000002" maxValue="45.612369999999999" count="40">
        <n v="21.30809"/>
        <n v="12.40577"/>
        <n v="11.73405"/>
        <n v="21.639559999999999"/>
        <n v="20.601900000000001"/>
        <n v="7.6501000000000001"/>
        <n v="45.612369999999999"/>
        <n v="24.075009999999999"/>
        <n v="9.3675499999999996"/>
        <n v="3.27698"/>
        <n v="3.5592100000000002"/>
        <n v="10.28424"/>
        <n v="8.1580200000000005"/>
        <n v="-6.3448000000000002"/>
        <n v="13.24316"/>
        <n v="23.826460000000001"/>
        <n v="19.78866"/>
        <n v="10.2782"/>
        <n v="37.664630000000002"/>
        <n v="6.2918799999999999"/>
        <n v="0.88507000000000002"/>
        <n v="5.5075799999999999"/>
        <n v="1.6206199999999999"/>
        <n v="0.59302999999999995"/>
        <n v="27.46679"/>
        <n v="1.2627200000000001"/>
        <n v="0.46983000000000003"/>
        <n v="6.1153599999999999"/>
        <n v="16.14368"/>
        <n v="-1.09623"/>
        <n v="17.87499"/>
        <n v="6.0947199999999997"/>
        <n v="2.6047799999999999"/>
        <n v="9.8876100000000005"/>
        <n v="7.8154700000000004"/>
        <n v="17.857140000000001"/>
        <n v="28.54684"/>
        <n v="30.24166"/>
        <n v="22.214089999999999"/>
        <m/>
      </sharedItems>
    </cacheField>
    <cacheField name="Perf. totale ann. 3 ans (Quotidien) Devise de libellé" numFmtId="0">
      <sharedItems containsString="0" containsBlank="1" containsNumber="1" minValue="-6.3448000000000002" maxValue="45.612369999999999" count="40">
        <n v="21.30809"/>
        <n v="12.40577"/>
        <n v="11.73405"/>
        <n v="21.639559999999999"/>
        <n v="20.601900000000001"/>
        <n v="7.6501000000000001"/>
        <n v="45.612369999999999"/>
        <n v="24.075009999999999"/>
        <n v="9.3675499999999996"/>
        <n v="3.27698"/>
        <n v="3.5592100000000002"/>
        <n v="10.28424"/>
        <n v="8.1580200000000005"/>
        <n v="-6.3448000000000002"/>
        <n v="13.24316"/>
        <n v="23.826460000000001"/>
        <n v="19.78866"/>
        <n v="10.2782"/>
        <n v="37.664630000000002"/>
        <n v="6.2918799999999999"/>
        <n v="0.88507000000000002"/>
        <n v="5.5075799999999999"/>
        <n v="1.6206199999999999"/>
        <n v="0.59302999999999995"/>
        <n v="27.46679"/>
        <n v="1.2627200000000001"/>
        <n v="0.46983000000000003"/>
        <n v="6.1153599999999999"/>
        <n v="16.14368"/>
        <n v="-1.09623"/>
        <n v="17.87499"/>
        <n v="6.0947199999999997"/>
        <n v="2.6047799999999999"/>
        <n v="9.8876100000000005"/>
        <n v="7.8154700000000004"/>
        <n v="17.857140000000001"/>
        <n v="28.54684"/>
        <n v="30.24166"/>
        <n v="22.214089999999999"/>
        <m/>
      </sharedItems>
    </cacheField>
    <cacheField name="Perf. totale ann. 5 ans (Quotidien) Devise de libellé" numFmtId="0">
      <sharedItems containsString="0" containsBlank="1" containsNumber="1" minValue="-6.92943" maxValue="15.622590000000001" count="40">
        <n v="4.49221"/>
        <n v="1.3590800000000001"/>
        <n v="7.1776200000000001"/>
        <n v="6.9844299999999997"/>
        <n v="4.9521899999999999"/>
        <n v="7.0389999999999997"/>
        <n v="15.622590000000001"/>
        <n v="4.4123099999999997"/>
        <n v="1.0993999999999999"/>
        <n v="3.8918900000000001"/>
        <n v="6.6134599999999999"/>
        <n v="0.83813000000000004"/>
        <n v="2.3613900000000001"/>
        <n v="3.9412799999999999"/>
        <n v="9.18093"/>
        <n v="3.2837700000000001"/>
        <n v="11.303570000000001"/>
        <n v="3.0638100000000001"/>
        <n v="9.8023199999999999"/>
        <n v="3.7884500000000001"/>
        <n v="-2.0132099999999999"/>
        <n v="-6.92943"/>
        <n v="-1.19394"/>
        <n v="0.28040999999999999"/>
        <n v="7.9933699999999996"/>
        <n v="0.93994999999999995"/>
        <n v="0.39945999999999998"/>
        <n v="0.89490999999999998"/>
        <n v="1.6575200000000001"/>
        <n v="3.2206399999999999"/>
        <n v="6.8995800000000003"/>
        <n v="-0.36286000000000002"/>
        <n v="-1.57525"/>
        <n v="2.47525"/>
        <n v="2.1738200000000001"/>
        <n v="5.3355600000000001"/>
        <n v="7.5844699999999996"/>
        <n v="6.8698800000000002"/>
        <n v="-3.13388"/>
        <m/>
      </sharedItems>
    </cacheField>
    <cacheField name="Grandes thématiques" numFmtId="0">
      <sharedItems count="5">
        <s v="Multi-Thématiques"/>
        <s v="Développement Humain"/>
        <s v="Environnement"/>
        <s v="Infrastructures"/>
        <s v="Développement Durable"/>
      </sharedItems>
    </cacheField>
    <cacheField name="Sous thématiques " numFmtId="0">
      <sharedItems containsBlank="1" count="14">
        <s v="Multi-Thématiques"/>
        <s v="Bien être au travail"/>
        <s v="Eau"/>
        <s v="Transition climatique"/>
        <s v="Energie"/>
        <s v="Filière alimentaire"/>
        <s v="Parité homme-femme"/>
        <s v="Emploi"/>
        <s v="Infrastructures"/>
        <s v="Bois"/>
        <s v="Développement humain"/>
        <m/>
        <s v="Recyclage urbain"/>
        <s v="Santé"/>
      </sharedItems>
    </cacheField>
    <cacheField name="Label(s)" numFmtId="0">
      <sharedItems count="5">
        <s v="Label ISR public, Label Greenfin, Label Finansol"/>
        <s v="Label ISR public"/>
        <s v="Non"/>
        <s v="Label ISR public, Label Greenfin"/>
        <s v="Label ISR public, Label Finansol"/>
      </sharedItems>
    </cacheField>
    <cacheField name="Label ISR " numFmtId="0">
      <sharedItems count="2">
        <s v="Oui"/>
        <s v="Non"/>
      </sharedItems>
    </cacheField>
    <cacheField name="Label Greenfin " numFmtId="0">
      <sharedItems count="2">
        <s v="Oui"/>
        <s v="Non"/>
      </sharedItems>
    </cacheField>
    <cacheField name="Label Finansol" numFmtId="0">
      <sharedItems count="2">
        <s v="Oui"/>
        <s v="Non"/>
      </sharedItems>
    </cacheField>
    <cacheField name="Best in class" numFmtId="0">
      <sharedItems containsBlank="1" count="3">
        <s v="Non"/>
        <s v="Oui"/>
        <m/>
      </sharedItems>
    </cacheField>
    <cacheField name="Best in universe" numFmtId="0">
      <sharedItems containsBlank="1" count="3">
        <s v="Oui"/>
        <s v="Non"/>
        <m/>
      </sharedItems>
    </cacheField>
    <cacheField name="Impact investing " numFmtId="0">
      <sharedItems containsBlank="1" count="3">
        <s v="Non"/>
        <s v="Oui"/>
        <m/>
      </sharedItems>
    </cacheField>
    <cacheField name="Exclusions" numFmtId="0">
      <sharedItems containsBlank="1" count="2">
        <s v="Oui"/>
        <m/>
      </sharedItems>
    </cacheField>
    <cacheField name="Détails des Exclusions (Source Morningstar)" numFmtId="0">
      <sharedItems/>
    </cacheField>
    <cacheField name="Article SFDR" numFmtId="0">
      <sharedItems count="2">
        <s v="Article 9"/>
        <s v="Article 8"/>
      </sharedItems>
    </cacheField>
    <cacheField name="Objectifs de Développement Durable -ODD" numFmtId="0">
      <sharedItems containsBlank="1"/>
    </cacheField>
    <cacheField name="Politique bas carbone" numFmtId="0">
      <sharedItems containsBlank="1" count="3">
        <s v="Oui"/>
        <s v="Non"/>
        <m/>
      </sharedItems>
    </cacheField>
    <cacheField name="Note developpement durable M*" numFmtId="0">
      <sharedItems containsBlank="1"/>
    </cacheField>
    <cacheField name="Note développement durable M*" numFmtId="0">
      <sharedItems count="5">
        <s v="OOOOO"/>
        <s v="OOOO"/>
        <s v="OOO"/>
        <s v="O"/>
        <s v="NA"/>
      </sharedItems>
    </cacheField>
    <cacheField name="Armes controversess" numFmtId="0">
      <sharedItems count="4">
        <s v="nul"/>
        <s v="entre 1 et 5%"/>
        <s v="inf à 1%"/>
        <s v="NA"/>
      </sharedItems>
    </cacheField>
    <cacheField name="Tests sur animaux" numFmtId="0">
      <sharedItems count="5">
        <s v="entre 10 et 50%"/>
        <s v="entre 5 et 10%"/>
        <s v="nul"/>
        <s v="entre 1 et 5%"/>
        <s v="NA"/>
      </sharedItems>
    </cacheField>
    <cacheField name="Alcool" numFmtId="0">
      <sharedItems count="5">
        <s v="inf à 1%"/>
        <s v="entre 1 et 5%"/>
        <s v="nul"/>
        <s v="entre 5 et 10%"/>
        <s v="NA"/>
      </sharedItems>
    </cacheField>
    <cacheField name="Pornographie" numFmtId="0">
      <sharedItems count="2">
        <s v="nul"/>
        <s v="NA"/>
      </sharedItems>
    </cacheField>
    <cacheField name="Jeux d'argent" numFmtId="0">
      <sharedItems count="4">
        <s v="nul"/>
        <s v="inf à 1%"/>
        <s v="entre 1 et 5%"/>
        <s v="NA"/>
      </sharedItems>
    </cacheField>
    <cacheField name="Société militaire privée" numFmtId="0">
      <sharedItems count="4">
        <s v="nul"/>
        <s v="entre 1 et 5%"/>
        <s v="inf à 1%"/>
        <s v="NA"/>
      </sharedItems>
    </cacheField>
    <cacheField name="Nucleaire" numFmtId="0">
      <sharedItems count="6">
        <s v="entre 1 et 5%"/>
        <s v="nul"/>
        <s v="inf à 1%"/>
        <s v="entre 10 et 50%"/>
        <s v="entre 5 et 10%"/>
        <s v="NA"/>
      </sharedItems>
    </cacheField>
    <cacheField name="Huile de palme" numFmtId="0">
      <sharedItems count="2">
        <s v="nul"/>
        <s v="NA"/>
      </sharedItems>
    </cacheField>
    <cacheField name="Pesticides" numFmtId="0">
      <sharedItems count="4">
        <s v="inf à 1%"/>
        <s v="nul"/>
        <s v="entre 1 et 5%"/>
        <s v="NA"/>
      </sharedItems>
    </cacheField>
    <cacheField name="Armes portatives" numFmtId="0">
      <sharedItems count="4">
        <s v="nul"/>
        <s v="entre 1 et 5%"/>
        <s v="inf à 1%"/>
        <s v="NA"/>
      </sharedItems>
    </cacheField>
    <cacheField name="Charbon thermique" numFmtId="0">
      <sharedItems count="4">
        <s v="nul"/>
        <s v="entre 1 et 5%"/>
        <s v="inf à 1%"/>
        <s v="NA"/>
      </sharedItems>
    </cacheField>
    <cacheField name="OGM" numFmtId="0">
      <sharedItems count="3">
        <s v="nul"/>
        <s v="inf à 1%"/>
        <s v="NA"/>
      </sharedItems>
    </cacheField>
    <cacheField name="Tabac" numFmtId="0">
      <sharedItems count="3">
        <s v="nul"/>
        <s v="inf à 1%"/>
        <s v="NA"/>
      </sharedItems>
    </cacheField>
    <cacheField name="Note Quantalys" numFmtId="0">
      <sharedItems containsMixedTypes="1" containsNumber="1" containsInteger="1" minValue="1" maxValue="5" count="6">
        <n v="5"/>
        <n v="2"/>
        <n v="3"/>
        <n v="4"/>
        <n v="1"/>
        <s v="NA"/>
      </sharedItems>
    </cacheField>
    <cacheField name="SRRI" numFmtId="0">
      <sharedItems containsSemiMixedTypes="0" containsString="0" containsNumber="1" containsInteger="1" minValue="2" maxValue="6" count="5">
        <n v="5"/>
        <n v="6"/>
        <n v="3"/>
        <n v="4"/>
        <n v="2"/>
      </sharedItems>
    </cacheField>
  </cacheFields>
  <extLst>
    <ext xmlns:x14="http://schemas.microsoft.com/office/spreadsheetml/2009/9/main" uri="{725AE2AE-9491-48be-B2B4-4EB974FC3084}">
      <x14:pivotCacheDefinition pivotCacheId="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">
  <r>
    <s v="OPC"/>
    <x v="0"/>
    <x v="0"/>
    <s v="Répartition dynamique"/>
    <x v="0"/>
    <x v="0"/>
    <x v="0"/>
    <x v="0"/>
    <s v="Europe"/>
    <s v="(€STR capitalisé Jour TR EUR) 25.000% + ( MSCI Europe NR EUR) 75.000%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Armes controversées, Jeux d'argent, Nucléaire, Charbon thermique, Tabac."/>
    <x v="0"/>
    <s v="1, 2, 3, 4, 6, 7, 8, 9, 10, 11, 12, 13, 14, 15, 17"/>
    <x v="0"/>
    <s v="Haut"/>
    <x v="0"/>
    <x v="0"/>
    <x v="0"/>
    <x v="0"/>
    <x v="0"/>
    <x v="0"/>
    <x v="0"/>
    <x v="0"/>
    <x v="0"/>
    <x v="0"/>
    <x v="0"/>
    <x v="0"/>
    <x v="0"/>
    <x v="0"/>
    <x v="0"/>
    <x v="0"/>
  </r>
  <r>
    <s v="OPC"/>
    <x v="0"/>
    <x v="1"/>
    <s v="Actions de PME européennes"/>
    <x v="1"/>
    <x v="1"/>
    <x v="1"/>
    <x v="0"/>
    <s v="Europe"/>
    <s v="EURO STOXX GR EUR"/>
    <x v="0"/>
    <x v="1"/>
    <x v="1"/>
    <x v="1"/>
    <x v="1"/>
    <x v="1"/>
    <x v="1"/>
    <x v="1"/>
    <x v="1"/>
    <x v="1"/>
    <x v="1"/>
    <x v="0"/>
    <x v="1"/>
    <x v="1"/>
    <x v="0"/>
    <x v="0"/>
    <x v="1"/>
    <x v="0"/>
    <s v="Armes controversées, Armes portatives, Charbon thermique, Tabac."/>
    <x v="0"/>
    <s v="3, 4, 6, 7, 9, 11, 13, 14"/>
    <x v="0"/>
    <s v="Haut"/>
    <x v="0"/>
    <x v="0"/>
    <x v="0"/>
    <x v="1"/>
    <x v="0"/>
    <x v="0"/>
    <x v="0"/>
    <x v="1"/>
    <x v="0"/>
    <x v="1"/>
    <x v="0"/>
    <x v="0"/>
    <x v="0"/>
    <x v="0"/>
    <x v="1"/>
    <x v="1"/>
  </r>
  <r>
    <s v="OPC"/>
    <x v="0"/>
    <x v="2"/>
    <s v="Equity Miscellaneous"/>
    <x v="2"/>
    <x v="1"/>
    <x v="2"/>
    <x v="1"/>
    <s v="Global"/>
    <s v="MSCI World NR EUR"/>
    <x v="1"/>
    <x v="1"/>
    <x v="2"/>
    <x v="2"/>
    <x v="2"/>
    <x v="2"/>
    <x v="2"/>
    <x v="2"/>
    <x v="2"/>
    <x v="2"/>
    <x v="2"/>
    <x v="1"/>
    <x v="1"/>
    <x v="1"/>
    <x v="0"/>
    <x v="1"/>
    <x v="1"/>
    <x v="0"/>
    <s v="Pornographie, Alcool, Armes controversées, Jeux d'argent, Armées privées, Nucléaire, Huile de palme, Armes portatives, Charbon thermique, Tabac."/>
    <x v="0"/>
    <s v="3, 6, 9, 11, 12, 14"/>
    <x v="0"/>
    <s v="Au dessus de la moyenne"/>
    <x v="1"/>
    <x v="0"/>
    <x v="0"/>
    <x v="2"/>
    <x v="0"/>
    <x v="0"/>
    <x v="0"/>
    <x v="1"/>
    <x v="0"/>
    <x v="0"/>
    <x v="0"/>
    <x v="1"/>
    <x v="0"/>
    <x v="0"/>
    <x v="2"/>
    <x v="1"/>
  </r>
  <r>
    <s v="OPC"/>
    <x v="0"/>
    <x v="3"/>
    <s v="Actions International Gdes Cap. Mixte"/>
    <x v="3"/>
    <x v="1"/>
    <x v="3"/>
    <x v="1"/>
    <s v="Global"/>
    <s v="MSCI ACWI NR EUR"/>
    <x v="2"/>
    <x v="1"/>
    <x v="3"/>
    <x v="3"/>
    <x v="3"/>
    <x v="3"/>
    <x v="3"/>
    <x v="3"/>
    <x v="2"/>
    <x v="3"/>
    <x v="1"/>
    <x v="0"/>
    <x v="1"/>
    <x v="1"/>
    <x v="0"/>
    <x v="1"/>
    <x v="1"/>
    <x v="0"/>
    <s v="Pornographie, Alcool, Armes controversées, Jeux d'argent, OGM, Armées privées, Nucléaire, Pesticides, Armes portatives, Charbon thermique, Tabac."/>
    <x v="0"/>
    <s v="1, 2, 3, 6, 7, 9, 11, 12, 13, 14, 15, 16, 17"/>
    <x v="0"/>
    <s v="Haut"/>
    <x v="0"/>
    <x v="0"/>
    <x v="0"/>
    <x v="2"/>
    <x v="0"/>
    <x v="0"/>
    <x v="1"/>
    <x v="1"/>
    <x v="0"/>
    <x v="1"/>
    <x v="0"/>
    <x v="0"/>
    <x v="0"/>
    <x v="0"/>
    <x v="3"/>
    <x v="1"/>
  </r>
  <r>
    <s v="OPC"/>
    <x v="0"/>
    <x v="4"/>
    <s v="Actions de PME mondiales"/>
    <x v="4"/>
    <x v="1"/>
    <x v="3"/>
    <x v="1"/>
    <s v="Global"/>
    <s v="MSCI ACWI NR EUR"/>
    <x v="3"/>
    <x v="2"/>
    <x v="4"/>
    <x v="4"/>
    <x v="4"/>
    <x v="4"/>
    <x v="4"/>
    <x v="4"/>
    <x v="2"/>
    <x v="3"/>
    <x v="1"/>
    <x v="0"/>
    <x v="1"/>
    <x v="1"/>
    <x v="0"/>
    <x v="1"/>
    <x v="1"/>
    <x v="0"/>
    <s v="Armes controversées, Armées privées, Nucléaire, Huile de palme, Armes portatives, Charbon thermique, Tabac."/>
    <x v="0"/>
    <s v="6, 7, 9, 11, 12, 15"/>
    <x v="0"/>
    <s v="Haut"/>
    <x v="0"/>
    <x v="0"/>
    <x v="0"/>
    <x v="2"/>
    <x v="0"/>
    <x v="0"/>
    <x v="0"/>
    <x v="1"/>
    <x v="0"/>
    <x v="2"/>
    <x v="0"/>
    <x v="0"/>
    <x v="0"/>
    <x v="0"/>
    <x v="1"/>
    <x v="1"/>
  </r>
  <r>
    <s v="OPC"/>
    <x v="0"/>
    <x v="5"/>
    <s v="Equity Miscellaneous"/>
    <x v="5"/>
    <x v="1"/>
    <x v="2"/>
    <x v="1"/>
    <s v="Global"/>
    <s v="MSCI World NR EUR"/>
    <x v="0"/>
    <x v="1"/>
    <x v="5"/>
    <x v="5"/>
    <x v="5"/>
    <x v="5"/>
    <x v="5"/>
    <x v="5"/>
    <x v="2"/>
    <x v="2"/>
    <x v="1"/>
    <x v="0"/>
    <x v="1"/>
    <x v="1"/>
    <x v="0"/>
    <x v="1"/>
    <x v="0"/>
    <x v="0"/>
    <s v="Charbon thermique, Tabac."/>
    <x v="0"/>
    <s v="6, 9, 11, 12"/>
    <x v="1"/>
    <s v="Moyenne"/>
    <x v="2"/>
    <x v="0"/>
    <x v="0"/>
    <x v="2"/>
    <x v="0"/>
    <x v="0"/>
    <x v="0"/>
    <x v="1"/>
    <x v="0"/>
    <x v="1"/>
    <x v="0"/>
    <x v="0"/>
    <x v="0"/>
    <x v="0"/>
    <x v="1"/>
    <x v="1"/>
  </r>
  <r>
    <s v="OPC"/>
    <x v="0"/>
    <x v="6"/>
    <s v="Energy Sector Equity"/>
    <x v="6"/>
    <x v="1"/>
    <x v="4"/>
    <x v="1"/>
    <s v="Global"/>
    <s v="MSCI World NR EUR"/>
    <x v="1"/>
    <x v="2"/>
    <x v="2"/>
    <x v="6"/>
    <x v="6"/>
    <x v="6"/>
    <x v="6"/>
    <x v="6"/>
    <x v="2"/>
    <x v="4"/>
    <x v="1"/>
    <x v="0"/>
    <x v="1"/>
    <x v="1"/>
    <x v="0"/>
    <x v="1"/>
    <x v="1"/>
    <x v="0"/>
    <s v="Pornographie, Alcool, Armes controversées, Jeux d'argent, Armées privées, Nucléaire, Huile de palme, Armes portatives, Charbon thermique, Tabac."/>
    <x v="0"/>
    <s v="7, 8, 9, 11, 13"/>
    <x v="1"/>
    <s v="Haut"/>
    <x v="0"/>
    <x v="0"/>
    <x v="1"/>
    <x v="2"/>
    <x v="0"/>
    <x v="0"/>
    <x v="1"/>
    <x v="0"/>
    <x v="0"/>
    <x v="1"/>
    <x v="0"/>
    <x v="0"/>
    <x v="0"/>
    <x v="0"/>
    <x v="0"/>
    <x v="1"/>
  </r>
  <r>
    <s v="OPC"/>
    <x v="0"/>
    <x v="7"/>
    <s v="Actions Europe Gdes Cap."/>
    <x v="7"/>
    <x v="1"/>
    <x v="3"/>
    <x v="0"/>
    <s v="Europe"/>
    <s v="MSCI Europe NR EUR"/>
    <x v="4"/>
    <x v="3"/>
    <x v="6"/>
    <x v="7"/>
    <x v="7"/>
    <x v="7"/>
    <x v="7"/>
    <x v="7"/>
    <x v="2"/>
    <x v="3"/>
    <x v="3"/>
    <x v="0"/>
    <x v="0"/>
    <x v="1"/>
    <x v="0"/>
    <x v="0"/>
    <x v="1"/>
    <x v="0"/>
    <s v="Pornographie, Alcool, Tests sur les animaux, Armes controversées, Jeux d'argent, OGM, Armées privées, Nucléaire, Huile de palme, Pesticides, Armes portatives, Tabac."/>
    <x v="0"/>
    <s v="1 à 16"/>
    <x v="0"/>
    <s v="Au dessus de la moyenne"/>
    <x v="1"/>
    <x v="0"/>
    <x v="0"/>
    <x v="2"/>
    <x v="0"/>
    <x v="0"/>
    <x v="0"/>
    <x v="2"/>
    <x v="0"/>
    <x v="1"/>
    <x v="0"/>
    <x v="1"/>
    <x v="0"/>
    <x v="0"/>
    <x v="1"/>
    <x v="1"/>
  </r>
  <r>
    <s v="OPC"/>
    <x v="0"/>
    <x v="8"/>
    <s v="Equity Miscellaneous"/>
    <x v="8"/>
    <x v="1"/>
    <x v="5"/>
    <x v="1"/>
    <s v="Global"/>
    <s v="MSCI ACWI NR EUR"/>
    <x v="2"/>
    <x v="2"/>
    <x v="3"/>
    <x v="8"/>
    <x v="8"/>
    <x v="8"/>
    <x v="8"/>
    <x v="8"/>
    <x v="1"/>
    <x v="5"/>
    <x v="1"/>
    <x v="0"/>
    <x v="1"/>
    <x v="1"/>
    <x v="0"/>
    <x v="1"/>
    <x v="1"/>
    <x v="0"/>
    <s v="Pornographie, Armes controversées, Jeux d'argent, OGM, Armées privées, Nucléaire, Pesticides, Armes portatives, Charbon thermique, Tabac."/>
    <x v="0"/>
    <s v="2, 3, 9, 12, 14"/>
    <x v="0"/>
    <s v="Moyenne"/>
    <x v="2"/>
    <x v="0"/>
    <x v="0"/>
    <x v="2"/>
    <x v="0"/>
    <x v="0"/>
    <x v="0"/>
    <x v="1"/>
    <x v="0"/>
    <x v="2"/>
    <x v="0"/>
    <x v="0"/>
    <x v="0"/>
    <x v="0"/>
    <x v="3"/>
    <x v="1"/>
  </r>
  <r>
    <s v="OPC"/>
    <x v="0"/>
    <x v="9"/>
    <s v="Actions International Gdes Cap. Mixte"/>
    <x v="9"/>
    <x v="1"/>
    <x v="6"/>
    <x v="1"/>
    <s v="Global"/>
    <s v="MSCI World NR EUR"/>
    <x v="5"/>
    <x v="1"/>
    <x v="2"/>
    <x v="9"/>
    <x v="9"/>
    <x v="9"/>
    <x v="9"/>
    <x v="9"/>
    <x v="1"/>
    <x v="6"/>
    <x v="1"/>
    <x v="0"/>
    <x v="1"/>
    <x v="1"/>
    <x v="1"/>
    <x v="1"/>
    <x v="1"/>
    <x v="0"/>
    <s v="Pornographie, Alcool, Armes controversées, Jeux d'argent, Armées privées, Nucléaire, Huile de palme, Armes portatives, Charbon thermique, Tabac."/>
    <x v="0"/>
    <s v="3, 5, 8, 9, 11"/>
    <x v="0"/>
    <s v="Haut"/>
    <x v="0"/>
    <x v="0"/>
    <x v="0"/>
    <x v="2"/>
    <x v="0"/>
    <x v="0"/>
    <x v="0"/>
    <x v="1"/>
    <x v="0"/>
    <x v="1"/>
    <x v="0"/>
    <x v="0"/>
    <x v="0"/>
    <x v="0"/>
    <x v="2"/>
    <x v="1"/>
  </r>
  <r>
    <s v="OPC"/>
    <x v="0"/>
    <x v="10"/>
    <s v="Equity Miscellaneous"/>
    <x v="10"/>
    <x v="1"/>
    <x v="2"/>
    <x v="1"/>
    <s v="Global"/>
    <s v="MSCI ACWI NR EUR"/>
    <x v="4"/>
    <x v="2"/>
    <x v="3"/>
    <x v="10"/>
    <x v="10"/>
    <x v="10"/>
    <x v="10"/>
    <x v="10"/>
    <x v="2"/>
    <x v="2"/>
    <x v="1"/>
    <x v="0"/>
    <x v="1"/>
    <x v="1"/>
    <x v="0"/>
    <x v="1"/>
    <x v="1"/>
    <x v="0"/>
    <s v="Pornographie, Armes controversées, Jeux d'argent, OGM, Armées privées, Nucléaire, Pesticides, Armes portatives, Charbon thermique, Tabac."/>
    <x v="0"/>
    <s v="1, 3, 6, 9, 11, 12, 13, 14, 16"/>
    <x v="0"/>
    <s v="Au dessus de la moyenne"/>
    <x v="1"/>
    <x v="0"/>
    <x v="0"/>
    <x v="2"/>
    <x v="0"/>
    <x v="0"/>
    <x v="0"/>
    <x v="1"/>
    <x v="0"/>
    <x v="1"/>
    <x v="0"/>
    <x v="2"/>
    <x v="0"/>
    <x v="0"/>
    <x v="3"/>
    <x v="1"/>
  </r>
  <r>
    <s v="OPC"/>
    <x v="0"/>
    <x v="11"/>
    <s v="Actions Europe Gdes Cap."/>
    <x v="11"/>
    <x v="1"/>
    <x v="3"/>
    <x v="0"/>
    <s v="Europe"/>
    <s v="STOXX Europe 600 Ex UK NR EUR"/>
    <x v="6"/>
    <x v="3"/>
    <x v="7"/>
    <x v="11"/>
    <x v="11"/>
    <x v="11"/>
    <x v="11"/>
    <x v="11"/>
    <x v="2"/>
    <x v="3"/>
    <x v="1"/>
    <x v="0"/>
    <x v="1"/>
    <x v="1"/>
    <x v="1"/>
    <x v="1"/>
    <x v="0"/>
    <x v="0"/>
    <s v="Armes controversées, Charbon thermique, Tabac."/>
    <x v="0"/>
    <s v="NA"/>
    <x v="1"/>
    <s v="Au dessus de la moyenne"/>
    <x v="1"/>
    <x v="0"/>
    <x v="0"/>
    <x v="1"/>
    <x v="0"/>
    <x v="0"/>
    <x v="0"/>
    <x v="1"/>
    <x v="0"/>
    <x v="1"/>
    <x v="0"/>
    <x v="0"/>
    <x v="0"/>
    <x v="0"/>
    <x v="1"/>
    <x v="1"/>
  </r>
  <r>
    <s v="OPC"/>
    <x v="0"/>
    <x v="12"/>
    <s v="Actions Europe Gdes Cap."/>
    <x v="12"/>
    <x v="1"/>
    <x v="7"/>
    <x v="0"/>
    <s v="Europe"/>
    <s v="(€STR capitalisé Jour TR EUR) 10.000% + ( Euronext Paris SBF 120 NR EUR) 45.000% + (MSCI Europe Ex France NR USD) 45.000%"/>
    <x v="7"/>
    <x v="2"/>
    <x v="6"/>
    <x v="12"/>
    <x v="12"/>
    <x v="12"/>
    <x v="12"/>
    <x v="12"/>
    <x v="1"/>
    <x v="7"/>
    <x v="4"/>
    <x v="0"/>
    <x v="1"/>
    <x v="0"/>
    <x v="0"/>
    <x v="0"/>
    <x v="1"/>
    <x v="0"/>
    <s v="Charbon thermique, "/>
    <x v="0"/>
    <s v="1 à 16"/>
    <x v="0"/>
    <s v="Haut"/>
    <x v="0"/>
    <x v="0"/>
    <x v="0"/>
    <x v="3"/>
    <x v="0"/>
    <x v="0"/>
    <x v="0"/>
    <x v="2"/>
    <x v="0"/>
    <x v="1"/>
    <x v="0"/>
    <x v="0"/>
    <x v="0"/>
    <x v="0"/>
    <x v="2"/>
    <x v="1"/>
  </r>
  <r>
    <s v="OPC"/>
    <x v="0"/>
    <x v="13"/>
    <s v="Infrastructure Sector Equity"/>
    <x v="13"/>
    <x v="1"/>
    <x v="8"/>
    <x v="1"/>
    <s v="Global"/>
    <s v="MSCI ACWI NR EUR"/>
    <x v="8"/>
    <x v="1"/>
    <x v="8"/>
    <x v="13"/>
    <x v="13"/>
    <x v="13"/>
    <x v="13"/>
    <x v="13"/>
    <x v="3"/>
    <x v="8"/>
    <x v="2"/>
    <x v="1"/>
    <x v="1"/>
    <x v="1"/>
    <x v="1"/>
    <x v="1"/>
    <x v="0"/>
    <x v="0"/>
    <s v="Pornographie, Alcool, Armes controversées, Jeux d'argent, Nucléaire, Armes portatives, Charbon thermique, Tabac."/>
    <x v="1"/>
    <s v="1, 3, 4, 6, 7, 8, 9, 10, 11, 13"/>
    <x v="1"/>
    <s v="Au dessus de la moyenne"/>
    <x v="1"/>
    <x v="0"/>
    <x v="2"/>
    <x v="2"/>
    <x v="0"/>
    <x v="0"/>
    <x v="0"/>
    <x v="3"/>
    <x v="0"/>
    <x v="1"/>
    <x v="0"/>
    <x v="1"/>
    <x v="0"/>
    <x v="0"/>
    <x v="2"/>
    <x v="1"/>
  </r>
  <r>
    <s v="OPC"/>
    <x v="0"/>
    <x v="14"/>
    <s v="Natural Resources Sector Equity"/>
    <x v="14"/>
    <x v="1"/>
    <x v="9"/>
    <x v="1"/>
    <s v="Global"/>
    <s v="MSCI ACWI NR USD"/>
    <x v="4"/>
    <x v="1"/>
    <x v="3"/>
    <x v="14"/>
    <x v="14"/>
    <x v="14"/>
    <x v="14"/>
    <x v="14"/>
    <x v="2"/>
    <x v="9"/>
    <x v="1"/>
    <x v="0"/>
    <x v="1"/>
    <x v="1"/>
    <x v="0"/>
    <x v="1"/>
    <x v="1"/>
    <x v="0"/>
    <s v="Pornographie, Alcool, Armes controversées, Jeux d'argent, OGM, Armées privées, Nucléaire, Pesticides, Armes portatives, Charbon thermique, Tabac."/>
    <x v="0"/>
    <s v="2, 6, 9, 11, 12, 13, 14, 15"/>
    <x v="1"/>
    <s v="Haut"/>
    <x v="0"/>
    <x v="0"/>
    <x v="0"/>
    <x v="2"/>
    <x v="0"/>
    <x v="0"/>
    <x v="0"/>
    <x v="0"/>
    <x v="0"/>
    <x v="1"/>
    <x v="0"/>
    <x v="0"/>
    <x v="0"/>
    <x v="0"/>
    <x v="2"/>
    <x v="1"/>
  </r>
  <r>
    <s v="OPC"/>
    <x v="0"/>
    <x v="15"/>
    <s v="Répartition dynamique"/>
    <x v="15"/>
    <x v="1"/>
    <x v="10"/>
    <x v="1"/>
    <s v="Global"/>
    <s v="(FTSE Eurozone Govt Bond 1-3Y TR EUR) 25.000% + ( MSCI ACWI NR EUR) 75.000%"/>
    <x v="6"/>
    <x v="1"/>
    <x v="9"/>
    <x v="15"/>
    <x v="15"/>
    <x v="15"/>
    <x v="15"/>
    <x v="15"/>
    <x v="1"/>
    <x v="10"/>
    <x v="2"/>
    <x v="1"/>
    <x v="1"/>
    <x v="1"/>
    <x v="0"/>
    <x v="0"/>
    <x v="1"/>
    <x v="0"/>
    <s v="Alcool, Armes controversées, Jeux d'argent, Armes portatives, Charbon thermique, Tabac."/>
    <x v="1"/>
    <s v="3, 6, 7, 9, 11, 12, 13, 14"/>
    <x v="0"/>
    <s v="Haut"/>
    <x v="0"/>
    <x v="1"/>
    <x v="0"/>
    <x v="2"/>
    <x v="0"/>
    <x v="0"/>
    <x v="1"/>
    <x v="1"/>
    <x v="0"/>
    <x v="1"/>
    <x v="1"/>
    <x v="0"/>
    <x v="0"/>
    <x v="0"/>
    <x v="3"/>
    <x v="1"/>
  </r>
  <r>
    <s v="OPC"/>
    <x v="0"/>
    <x v="16"/>
    <s v="Actions de PME mondiales"/>
    <x v="16"/>
    <x v="1"/>
    <x v="3"/>
    <x v="1"/>
    <s v="Global"/>
    <s v="MSCI World NR EUR"/>
    <x v="1"/>
    <x v="0"/>
    <x v="10"/>
    <x v="16"/>
    <x v="16"/>
    <x v="16"/>
    <x v="16"/>
    <x v="16"/>
    <x v="2"/>
    <x v="3"/>
    <x v="2"/>
    <x v="1"/>
    <x v="1"/>
    <x v="1"/>
    <x v="0"/>
    <x v="1"/>
    <x v="1"/>
    <x v="0"/>
    <s v="Pornographie, Alcool, Armes controversées, Jeux d'argent, Charbon thermique, Tabac."/>
    <x v="0"/>
    <s v="2, 6, 7, 11, 12, 13, 14, 15"/>
    <x v="0"/>
    <s v="Au dessus de la moyenne"/>
    <x v="1"/>
    <x v="0"/>
    <x v="0"/>
    <x v="2"/>
    <x v="0"/>
    <x v="0"/>
    <x v="0"/>
    <x v="1"/>
    <x v="0"/>
    <x v="1"/>
    <x v="0"/>
    <x v="1"/>
    <x v="0"/>
    <x v="0"/>
    <x v="0"/>
    <x v="1"/>
  </r>
  <r>
    <s v="OPC"/>
    <x v="0"/>
    <x v="17"/>
    <s v="Actions Europe Gdes Cap."/>
    <x v="17"/>
    <x v="1"/>
    <x v="11"/>
    <x v="2"/>
    <s v="Euroland"/>
    <s v="EURO STOXX NR EUR"/>
    <x v="3"/>
    <x v="1"/>
    <x v="11"/>
    <x v="17"/>
    <x v="17"/>
    <x v="17"/>
    <x v="17"/>
    <x v="17"/>
    <x v="1"/>
    <x v="10"/>
    <x v="1"/>
    <x v="0"/>
    <x v="1"/>
    <x v="1"/>
    <x v="0"/>
    <x v="0"/>
    <x v="0"/>
    <x v="0"/>
    <s v="Pornographie, Alcool, Armes controversées, Armes portatives, Charbon thermique, Tabac."/>
    <x v="0"/>
    <s v="3, 5, 8, 10, 13"/>
    <x v="1"/>
    <s v="Haut"/>
    <x v="0"/>
    <x v="0"/>
    <x v="0"/>
    <x v="2"/>
    <x v="0"/>
    <x v="0"/>
    <x v="0"/>
    <x v="1"/>
    <x v="0"/>
    <x v="1"/>
    <x v="0"/>
    <x v="0"/>
    <x v="0"/>
    <x v="0"/>
    <x v="3"/>
    <x v="1"/>
  </r>
  <r>
    <s v="OPC"/>
    <x v="0"/>
    <x v="18"/>
    <s v="Actions International Gdes Cap. Mixte"/>
    <x v="18"/>
    <x v="1"/>
    <x v="3"/>
    <x v="1"/>
    <s v="Global"/>
    <s v="MSCI World NR USD"/>
    <x v="1"/>
    <x v="1"/>
    <x v="12"/>
    <x v="18"/>
    <x v="18"/>
    <x v="18"/>
    <x v="18"/>
    <x v="18"/>
    <x v="2"/>
    <x v="3"/>
    <x v="1"/>
    <x v="0"/>
    <x v="1"/>
    <x v="1"/>
    <x v="0"/>
    <x v="1"/>
    <x v="0"/>
    <x v="0"/>
    <s v="Armes controversées, Armes portatives, Charbon thermique, Tabac."/>
    <x v="1"/>
    <s v="7, 9, 11, 12, 13"/>
    <x v="1"/>
    <s v="Moyenne"/>
    <x v="2"/>
    <x v="0"/>
    <x v="0"/>
    <x v="2"/>
    <x v="0"/>
    <x v="0"/>
    <x v="1"/>
    <x v="4"/>
    <x v="0"/>
    <x v="1"/>
    <x v="0"/>
    <x v="2"/>
    <x v="0"/>
    <x v="0"/>
    <x v="0"/>
    <x v="1"/>
  </r>
  <r>
    <s v="OPC"/>
    <x v="1"/>
    <x v="19"/>
    <s v="Actions International Gdes Cap. Mixte"/>
    <x v="19"/>
    <x v="1"/>
    <x v="3"/>
    <x v="1"/>
    <s v="Global"/>
    <s v="MSCI World NR EUR"/>
    <x v="0"/>
    <x v="2"/>
    <x v="0"/>
    <x v="19"/>
    <x v="19"/>
    <x v="19"/>
    <x v="19"/>
    <x v="19"/>
    <x v="4"/>
    <x v="11"/>
    <x v="1"/>
    <x v="0"/>
    <x v="1"/>
    <x v="1"/>
    <x v="0"/>
    <x v="0"/>
    <x v="0"/>
    <x v="0"/>
    <s v="Armes controversées, Jeux d'argent, Charbon thermique, Tabac."/>
    <x v="0"/>
    <s v="3, 4, 6, 7, 9, 11, 12, 13, 14, 15"/>
    <x v="0"/>
    <s v="Haut"/>
    <x v="0"/>
    <x v="0"/>
    <x v="0"/>
    <x v="2"/>
    <x v="0"/>
    <x v="0"/>
    <x v="0"/>
    <x v="1"/>
    <x v="0"/>
    <x v="1"/>
    <x v="0"/>
    <x v="0"/>
    <x v="0"/>
    <x v="0"/>
    <x v="1"/>
    <x v="1"/>
  </r>
  <r>
    <s v="OPC"/>
    <x v="1"/>
    <x v="20"/>
    <s v="Cautious Allocation"/>
    <x v="20"/>
    <x v="0"/>
    <x v="12"/>
    <x v="2"/>
    <s v="Euroland"/>
    <s v="FTSE Eurozone Govt Bond 1-3Y TR EUR"/>
    <x v="9"/>
    <x v="2"/>
    <x v="13"/>
    <x v="20"/>
    <x v="20"/>
    <x v="20"/>
    <x v="20"/>
    <x v="20"/>
    <x v="4"/>
    <x v="11"/>
    <x v="1"/>
    <x v="0"/>
    <x v="1"/>
    <x v="1"/>
    <x v="0"/>
    <x v="0"/>
    <x v="0"/>
    <x v="0"/>
    <s v="Pornographie, Armes portatives, Armes controversées, Armées privées, Jeux d'argent, Huile de palme, Charbon thermique, Tabac."/>
    <x v="1"/>
    <s v="3, 5, 7, 9, 14"/>
    <x v="0"/>
    <s v="Haut"/>
    <x v="0"/>
    <x v="0"/>
    <x v="1"/>
    <x v="0"/>
    <x v="0"/>
    <x v="0"/>
    <x v="0"/>
    <x v="2"/>
    <x v="0"/>
    <x v="1"/>
    <x v="0"/>
    <x v="0"/>
    <x v="0"/>
    <x v="0"/>
    <x v="2"/>
    <x v="2"/>
  </r>
  <r>
    <s v="OPC"/>
    <x v="1"/>
    <x v="21"/>
    <s v="Produits de taux mondiaux"/>
    <x v="21"/>
    <x v="2"/>
    <x v="13"/>
    <x v="1"/>
    <s v="Global"/>
    <s v="Bloomberg MSCI Glb Green Bd TR Hdg EUR"/>
    <x v="10"/>
    <x v="3"/>
    <x v="6"/>
    <x v="21"/>
    <x v="21"/>
    <x v="21"/>
    <x v="21"/>
    <x v="21"/>
    <x v="4"/>
    <x v="11"/>
    <x v="3"/>
    <x v="0"/>
    <x v="0"/>
    <x v="1"/>
    <x v="0"/>
    <x v="0"/>
    <x v="1"/>
    <x v="0"/>
    <s v="Pornographie, Alcool, Tests sur les animaux, Armes controversées, Jeux d'argent, OGM, Armées privées, Nucléaire, Huile de palme, Pesticides, Armes portatives, Charbon thermique, Tabac."/>
    <x v="0"/>
    <s v="1 à 16"/>
    <x v="1"/>
    <s v="Au dessus de la moyenne"/>
    <x v="1"/>
    <x v="0"/>
    <x v="3"/>
    <x v="2"/>
    <x v="0"/>
    <x v="0"/>
    <x v="0"/>
    <x v="0"/>
    <x v="0"/>
    <x v="1"/>
    <x v="0"/>
    <x v="1"/>
    <x v="0"/>
    <x v="0"/>
    <x v="4"/>
    <x v="3"/>
  </r>
  <r>
    <s v="OPC"/>
    <x v="1"/>
    <x v="22"/>
    <s v="Cautious Allocation"/>
    <x v="22"/>
    <x v="0"/>
    <x v="12"/>
    <x v="0"/>
    <s v="Europe"/>
    <s v="(€STR capitalisé Jour TR EUR) 10.000% + ( EURO STOXX 50 NR EUR) 25.000% + (Bloomberg Euro Agg 1-3 Yr TR EUR) 65.000%"/>
    <x v="11"/>
    <x v="1"/>
    <x v="0"/>
    <x v="22"/>
    <x v="22"/>
    <x v="22"/>
    <x v="22"/>
    <x v="22"/>
    <x v="4"/>
    <x v="11"/>
    <x v="4"/>
    <x v="0"/>
    <x v="1"/>
    <x v="0"/>
    <x v="0"/>
    <x v="0"/>
    <x v="0"/>
    <x v="0"/>
    <s v="Armes controversées, Jeux d'argent, Charbon thermique, Tabac."/>
    <x v="1"/>
    <s v="1, 2, 3, 4, 6, 8, 9, 10, 11, 12, 15, 17"/>
    <x v="0"/>
    <s v="Haut"/>
    <x v="0"/>
    <x v="1"/>
    <x v="1"/>
    <x v="1"/>
    <x v="0"/>
    <x v="0"/>
    <x v="1"/>
    <x v="0"/>
    <x v="0"/>
    <x v="1"/>
    <x v="1"/>
    <x v="0"/>
    <x v="0"/>
    <x v="0"/>
    <x v="3"/>
    <x v="3"/>
  </r>
  <r>
    <s v="OPC"/>
    <x v="1"/>
    <x v="23"/>
    <s v="Actions Europe Gdes Cap."/>
    <x v="23"/>
    <x v="1"/>
    <x v="11"/>
    <x v="2"/>
    <s v="Euroland"/>
    <s v="EURO STOXX 50 NR EUR"/>
    <x v="6"/>
    <x v="2"/>
    <x v="7"/>
    <x v="23"/>
    <x v="23"/>
    <x v="23"/>
    <x v="23"/>
    <x v="23"/>
    <x v="4"/>
    <x v="11"/>
    <x v="1"/>
    <x v="0"/>
    <x v="1"/>
    <x v="1"/>
    <x v="1"/>
    <x v="1"/>
    <x v="0"/>
    <x v="0"/>
    <s v="Armes controversées, Charbon thermique, Tabac."/>
    <x v="1"/>
    <s v="NA"/>
    <x v="1"/>
    <s v="Haut"/>
    <x v="0"/>
    <x v="2"/>
    <x v="0"/>
    <x v="3"/>
    <x v="0"/>
    <x v="0"/>
    <x v="2"/>
    <x v="0"/>
    <x v="0"/>
    <x v="1"/>
    <x v="2"/>
    <x v="0"/>
    <x v="0"/>
    <x v="0"/>
    <x v="1"/>
    <x v="1"/>
  </r>
  <r>
    <s v="OPC"/>
    <x v="1"/>
    <x v="24"/>
    <s v="Actions International Gdes Cap. Mixte"/>
    <x v="24"/>
    <x v="1"/>
    <x v="14"/>
    <x v="1"/>
    <s v="Global"/>
    <s v="MSCI ACWI NR USD"/>
    <x v="12"/>
    <x v="0"/>
    <x v="12"/>
    <x v="24"/>
    <x v="24"/>
    <x v="24"/>
    <x v="24"/>
    <x v="24"/>
    <x v="4"/>
    <x v="11"/>
    <x v="1"/>
    <x v="0"/>
    <x v="1"/>
    <x v="1"/>
    <x v="0"/>
    <x v="1"/>
    <x v="0"/>
    <x v="0"/>
    <s v="Pornographie, Alcool, Armes controversées, Jeux d'argent, Armes portatives, Charbon thermique, Tabac."/>
    <x v="1"/>
    <s v="3, 8, 10, 13, 16"/>
    <x v="0"/>
    <s v="Haut"/>
    <x v="0"/>
    <x v="0"/>
    <x v="0"/>
    <x v="2"/>
    <x v="0"/>
    <x v="0"/>
    <x v="0"/>
    <x v="1"/>
    <x v="0"/>
    <x v="1"/>
    <x v="0"/>
    <x v="0"/>
    <x v="0"/>
    <x v="0"/>
    <x v="0"/>
    <x v="1"/>
  </r>
  <r>
    <s v="OPC"/>
    <x v="1"/>
    <x v="25"/>
    <s v="Actions Europe Gdes Cap."/>
    <x v="25"/>
    <x v="1"/>
    <x v="11"/>
    <x v="2"/>
    <s v="Euroland"/>
    <s v="MSCI EMU NR EUR"/>
    <x v="6"/>
    <x v="2"/>
    <x v="14"/>
    <x v="25"/>
    <x v="25"/>
    <x v="25"/>
    <x v="25"/>
    <x v="25"/>
    <x v="4"/>
    <x v="11"/>
    <x v="1"/>
    <x v="0"/>
    <x v="1"/>
    <x v="1"/>
    <x v="1"/>
    <x v="1"/>
    <x v="0"/>
    <x v="0"/>
    <s v="Armes portatives, Charbon thermique, Tabac."/>
    <x v="1"/>
    <s v="3, 8, 9, 12, 13"/>
    <x v="1"/>
    <s v="Haut"/>
    <x v="0"/>
    <x v="0"/>
    <x v="0"/>
    <x v="1"/>
    <x v="0"/>
    <x v="0"/>
    <x v="0"/>
    <x v="0"/>
    <x v="0"/>
    <x v="1"/>
    <x v="0"/>
    <x v="0"/>
    <x v="0"/>
    <x v="0"/>
    <x v="2"/>
    <x v="1"/>
  </r>
  <r>
    <s v="OPC"/>
    <x v="1"/>
    <x v="26"/>
    <s v="Actions Europe Gdes Cap."/>
    <x v="26"/>
    <x v="1"/>
    <x v="11"/>
    <x v="2"/>
    <s v="Euroland"/>
    <s v="MSCI EMU NR EUR"/>
    <x v="4"/>
    <x v="2"/>
    <x v="6"/>
    <x v="26"/>
    <x v="26"/>
    <x v="26"/>
    <x v="26"/>
    <x v="26"/>
    <x v="4"/>
    <x v="11"/>
    <x v="1"/>
    <x v="0"/>
    <x v="1"/>
    <x v="1"/>
    <x v="0"/>
    <x v="0"/>
    <x v="1"/>
    <x v="0"/>
    <s v="Pornographie, Alcool, Tests sur les animaux, Armes controversées, Jeux d'argent, OGM, Armées privées, Nucléaire, Huile de palme, Pesticides, Armes portatives, Tabac."/>
    <x v="0"/>
    <s v="1 à 16"/>
    <x v="1"/>
    <s v="Haut"/>
    <x v="0"/>
    <x v="0"/>
    <x v="0"/>
    <x v="1"/>
    <x v="0"/>
    <x v="0"/>
    <x v="0"/>
    <x v="0"/>
    <x v="0"/>
    <x v="1"/>
    <x v="0"/>
    <x v="1"/>
    <x v="0"/>
    <x v="0"/>
    <x v="1"/>
    <x v="1"/>
  </r>
  <r>
    <s v="OPC"/>
    <x v="1"/>
    <x v="27"/>
    <s v="Actions Europe Gdes Cap."/>
    <x v="27"/>
    <x v="1"/>
    <x v="7"/>
    <x v="0"/>
    <s v="Europe"/>
    <s v="MSCI Europe NR EUR"/>
    <x v="13"/>
    <x v="2"/>
    <x v="15"/>
    <x v="27"/>
    <x v="27"/>
    <x v="27"/>
    <x v="27"/>
    <x v="27"/>
    <x v="4"/>
    <x v="11"/>
    <x v="1"/>
    <x v="0"/>
    <x v="1"/>
    <x v="1"/>
    <x v="0"/>
    <x v="0"/>
    <x v="0"/>
    <x v="0"/>
    <s v=""/>
    <x v="1"/>
    <s v="NA"/>
    <x v="0"/>
    <s v="Haut"/>
    <x v="0"/>
    <x v="0"/>
    <x v="0"/>
    <x v="3"/>
    <x v="0"/>
    <x v="0"/>
    <x v="0"/>
    <x v="2"/>
    <x v="0"/>
    <x v="1"/>
    <x v="0"/>
    <x v="0"/>
    <x v="0"/>
    <x v="0"/>
    <x v="1"/>
    <x v="1"/>
  </r>
  <r>
    <s v="OPC"/>
    <x v="1"/>
    <x v="28"/>
    <s v="Actions Europe Gdes Cap."/>
    <x v="28"/>
    <x v="1"/>
    <x v="15"/>
    <x v="0"/>
    <s v="Europe"/>
    <s v="MSCI Europe NR EUR"/>
    <x v="14"/>
    <x v="1"/>
    <x v="15"/>
    <x v="28"/>
    <x v="28"/>
    <x v="28"/>
    <x v="28"/>
    <x v="28"/>
    <x v="4"/>
    <x v="11"/>
    <x v="1"/>
    <x v="0"/>
    <x v="1"/>
    <x v="1"/>
    <x v="1"/>
    <x v="0"/>
    <x v="1"/>
    <x v="0"/>
    <s v=""/>
    <x v="0"/>
    <s v="3, 4, 6, 7, 8, 9, 11, 12, 16"/>
    <x v="0"/>
    <s v="Au dessus de la moyenne"/>
    <x v="1"/>
    <x v="0"/>
    <x v="0"/>
    <x v="2"/>
    <x v="0"/>
    <x v="0"/>
    <x v="0"/>
    <x v="2"/>
    <x v="0"/>
    <x v="1"/>
    <x v="0"/>
    <x v="0"/>
    <x v="0"/>
    <x v="0"/>
    <x v="1"/>
    <x v="1"/>
  </r>
  <r>
    <s v="OPC"/>
    <x v="1"/>
    <x v="29"/>
    <s v="Actions Europe Gdes Cap."/>
    <x v="29"/>
    <x v="1"/>
    <x v="16"/>
    <x v="0"/>
    <s v="Europe"/>
    <s v="MSCI Europe NR EUR"/>
    <x v="11"/>
    <x v="1"/>
    <x v="3"/>
    <x v="29"/>
    <x v="29"/>
    <x v="29"/>
    <x v="29"/>
    <x v="29"/>
    <x v="4"/>
    <x v="11"/>
    <x v="1"/>
    <x v="0"/>
    <x v="1"/>
    <x v="1"/>
    <x v="1"/>
    <x v="1"/>
    <x v="0"/>
    <x v="0"/>
    <s v="Pornographie, Armes controversées, Jeux d'argent, Armées privées, Nucléaire, Armes portatives, Charbon thermique, Tabac."/>
    <x v="1"/>
    <s v="NA"/>
    <x v="0"/>
    <s v="Au dessus de la moyenne"/>
    <x v="1"/>
    <x v="0"/>
    <x v="0"/>
    <x v="1"/>
    <x v="0"/>
    <x v="0"/>
    <x v="0"/>
    <x v="2"/>
    <x v="0"/>
    <x v="1"/>
    <x v="0"/>
    <x v="0"/>
    <x v="0"/>
    <x v="0"/>
    <x v="3"/>
    <x v="1"/>
  </r>
  <r>
    <s v="OPC"/>
    <x v="1"/>
    <x v="30"/>
    <s v="Actions International Gdes Cap. Mixte"/>
    <x v="30"/>
    <x v="1"/>
    <x v="14"/>
    <x v="1"/>
    <s v="Global"/>
    <s v="MSCI World NR EUR"/>
    <x v="4"/>
    <x v="1"/>
    <x v="6"/>
    <x v="30"/>
    <x v="30"/>
    <x v="30"/>
    <x v="30"/>
    <x v="30"/>
    <x v="4"/>
    <x v="11"/>
    <x v="1"/>
    <x v="0"/>
    <x v="1"/>
    <x v="1"/>
    <x v="0"/>
    <x v="0"/>
    <x v="1"/>
    <x v="0"/>
    <s v="Pornographie, Alcool, Tests sur les animaux, Armes controversées, Jeux d'argent, OGM, Armées privées, Nucléaire, Huile de palme, Pesticides, Armes portatives, Tabac."/>
    <x v="0"/>
    <s v="1 à 16"/>
    <x v="1"/>
    <s v="Haut"/>
    <x v="0"/>
    <x v="0"/>
    <x v="0"/>
    <x v="2"/>
    <x v="0"/>
    <x v="0"/>
    <x v="0"/>
    <x v="4"/>
    <x v="0"/>
    <x v="1"/>
    <x v="0"/>
    <x v="0"/>
    <x v="0"/>
    <x v="0"/>
    <x v="2"/>
    <x v="1"/>
  </r>
  <r>
    <s v="OPC"/>
    <x v="1"/>
    <x v="31"/>
    <s v="Allocation Flexible"/>
    <x v="31"/>
    <x v="0"/>
    <x v="17"/>
    <x v="0"/>
    <s v="Europe"/>
    <s v="Not Benchmarked"/>
    <x v="1"/>
    <x v="1"/>
    <x v="16"/>
    <x v="31"/>
    <x v="31"/>
    <x v="31"/>
    <x v="31"/>
    <x v="31"/>
    <x v="4"/>
    <x v="11"/>
    <x v="1"/>
    <x v="0"/>
    <x v="1"/>
    <x v="1"/>
    <x v="0"/>
    <x v="0"/>
    <x v="0"/>
    <x v="0"/>
    <s v=""/>
    <x v="1"/>
    <s v="NA"/>
    <x v="1"/>
    <s v="Haut"/>
    <x v="0"/>
    <x v="1"/>
    <x v="0"/>
    <x v="1"/>
    <x v="0"/>
    <x v="1"/>
    <x v="1"/>
    <x v="3"/>
    <x v="0"/>
    <x v="2"/>
    <x v="1"/>
    <x v="2"/>
    <x v="1"/>
    <x v="0"/>
    <x v="3"/>
    <x v="0"/>
  </r>
  <r>
    <s v="OPC"/>
    <x v="1"/>
    <x v="32"/>
    <s v="Allocation Flexible"/>
    <x v="32"/>
    <x v="0"/>
    <x v="18"/>
    <x v="1"/>
    <s v="Global"/>
    <s v="N/A"/>
    <x v="6"/>
    <x v="2"/>
    <x v="1"/>
    <x v="32"/>
    <x v="32"/>
    <x v="32"/>
    <x v="32"/>
    <x v="32"/>
    <x v="4"/>
    <x v="11"/>
    <x v="1"/>
    <x v="0"/>
    <x v="1"/>
    <x v="1"/>
    <x v="0"/>
    <x v="0"/>
    <x v="1"/>
    <x v="0"/>
    <s v="Armes controversées, Armes portatives, Charbon thermique, Tabac."/>
    <x v="1"/>
    <s v="3, 5, 7, 8, 12, 13"/>
    <x v="1"/>
    <s v="Haut"/>
    <x v="0"/>
    <x v="0"/>
    <x v="1"/>
    <x v="1"/>
    <x v="0"/>
    <x v="0"/>
    <x v="2"/>
    <x v="2"/>
    <x v="0"/>
    <x v="1"/>
    <x v="0"/>
    <x v="0"/>
    <x v="0"/>
    <x v="0"/>
    <x v="1"/>
    <x v="3"/>
  </r>
  <r>
    <s v="OPC"/>
    <x v="1"/>
    <x v="33"/>
    <s v="Actions Europe Gdes Cap."/>
    <x v="33"/>
    <x v="1"/>
    <x v="7"/>
    <x v="0"/>
    <s v="Europe"/>
    <s v="EURO STOXX NR EUR"/>
    <x v="14"/>
    <x v="2"/>
    <x v="17"/>
    <x v="33"/>
    <x v="33"/>
    <x v="33"/>
    <x v="33"/>
    <x v="33"/>
    <x v="4"/>
    <x v="11"/>
    <x v="1"/>
    <x v="0"/>
    <x v="1"/>
    <x v="1"/>
    <x v="0"/>
    <x v="0"/>
    <x v="1"/>
    <x v="0"/>
    <s v="Armes controversées, "/>
    <x v="0"/>
    <s v="3, 6, 7, 9, 11, 12, 13"/>
    <x v="1"/>
    <s v="Au dessus de la moyenne"/>
    <x v="1"/>
    <x v="0"/>
    <x v="0"/>
    <x v="2"/>
    <x v="0"/>
    <x v="0"/>
    <x v="2"/>
    <x v="4"/>
    <x v="0"/>
    <x v="1"/>
    <x v="0"/>
    <x v="2"/>
    <x v="0"/>
    <x v="1"/>
    <x v="3"/>
    <x v="1"/>
  </r>
  <r>
    <s v="OPC"/>
    <x v="1"/>
    <x v="34"/>
    <s v="Actions Europe Gdes Cap."/>
    <x v="34"/>
    <x v="1"/>
    <x v="1"/>
    <x v="2"/>
    <s v="Euroland"/>
    <s v="EURO STOXX 50 NR EUR"/>
    <x v="3"/>
    <x v="1"/>
    <x v="18"/>
    <x v="34"/>
    <x v="34"/>
    <x v="34"/>
    <x v="34"/>
    <x v="34"/>
    <x v="4"/>
    <x v="11"/>
    <x v="1"/>
    <x v="0"/>
    <x v="1"/>
    <x v="1"/>
    <x v="0"/>
    <x v="0"/>
    <x v="0"/>
    <x v="0"/>
    <s v="Armes controversées, Charbon thermique, "/>
    <x v="1"/>
    <s v="NA"/>
    <x v="0"/>
    <s v="Haut"/>
    <x v="0"/>
    <x v="1"/>
    <x v="0"/>
    <x v="3"/>
    <x v="0"/>
    <x v="0"/>
    <x v="1"/>
    <x v="0"/>
    <x v="0"/>
    <x v="1"/>
    <x v="1"/>
    <x v="0"/>
    <x v="0"/>
    <x v="0"/>
    <x v="1"/>
    <x v="1"/>
  </r>
  <r>
    <s v="OPC"/>
    <x v="1"/>
    <x v="35"/>
    <s v="Actions de PME européennes"/>
    <x v="35"/>
    <x v="1"/>
    <x v="19"/>
    <x v="0"/>
    <s v="Europe"/>
    <s v="(MSCI Europe Micro Cap NR EUR) 50.000% + ( MSCI Europe Microcap Ex UK NR EUR) 50.000%"/>
    <x v="15"/>
    <x v="1"/>
    <x v="11"/>
    <x v="35"/>
    <x v="35"/>
    <x v="35"/>
    <x v="35"/>
    <x v="35"/>
    <x v="4"/>
    <x v="11"/>
    <x v="1"/>
    <x v="0"/>
    <x v="1"/>
    <x v="1"/>
    <x v="1"/>
    <x v="1"/>
    <x v="0"/>
    <x v="0"/>
    <s v="Pornographie, Alcool, Armes controversées, Armes portatives, Charbon thermique, Tabac."/>
    <x v="1"/>
    <s v="NA"/>
    <x v="1"/>
    <s v="Bas"/>
    <x v="3"/>
    <x v="0"/>
    <x v="1"/>
    <x v="1"/>
    <x v="0"/>
    <x v="1"/>
    <x v="1"/>
    <x v="0"/>
    <x v="0"/>
    <x v="1"/>
    <x v="0"/>
    <x v="0"/>
    <x v="0"/>
    <x v="0"/>
    <x v="0"/>
    <x v="1"/>
  </r>
  <r>
    <s v="OPC"/>
    <x v="1"/>
    <x v="36"/>
    <s v="Actions Europe Gdes Cap."/>
    <x v="36"/>
    <x v="1"/>
    <x v="1"/>
    <x v="2"/>
    <s v="Euroland"/>
    <s v="EURO STOXX NR EUR"/>
    <x v="9"/>
    <x v="0"/>
    <x v="0"/>
    <x v="36"/>
    <x v="36"/>
    <x v="36"/>
    <x v="36"/>
    <x v="36"/>
    <x v="4"/>
    <x v="11"/>
    <x v="1"/>
    <x v="0"/>
    <x v="1"/>
    <x v="1"/>
    <x v="0"/>
    <x v="0"/>
    <x v="0"/>
    <x v="0"/>
    <s v="Armes controversées, Jeux d'argent, Charbon thermique, Tabac."/>
    <x v="0"/>
    <s v="3, 4, 6, 7, 9, 11, 12, 13, 14, 15"/>
    <x v="1"/>
    <s v="Au dessus de la moyenne"/>
    <x v="1"/>
    <x v="0"/>
    <x v="0"/>
    <x v="2"/>
    <x v="0"/>
    <x v="0"/>
    <x v="0"/>
    <x v="4"/>
    <x v="0"/>
    <x v="1"/>
    <x v="0"/>
    <x v="0"/>
    <x v="0"/>
    <x v="0"/>
    <x v="0"/>
    <x v="1"/>
  </r>
  <r>
    <s v="OPC"/>
    <x v="1"/>
    <x v="37"/>
    <s v="Actions Europe Gdes Cap."/>
    <x v="37"/>
    <x v="1"/>
    <x v="15"/>
    <x v="3"/>
    <s v="Europe (North)"/>
    <s v="(MSCI United Kingdom NR EUR) 10.000% + ( MSCI Nordic Countries NR EUR) 40.000% + (SIX SMI TR CHF) 15.000% + (FSE DAX TR EUR) 35.000%"/>
    <x v="0"/>
    <x v="0"/>
    <x v="17"/>
    <x v="37"/>
    <x v="37"/>
    <x v="37"/>
    <x v="37"/>
    <x v="37"/>
    <x v="4"/>
    <x v="11"/>
    <x v="1"/>
    <x v="0"/>
    <x v="1"/>
    <x v="1"/>
    <x v="0"/>
    <x v="0"/>
    <x v="0"/>
    <x v="0"/>
    <s v="Armes controversées, "/>
    <x v="1"/>
    <s v="3, 7, 9, 12, 13"/>
    <x v="0"/>
    <s v="Moyenne"/>
    <x v="2"/>
    <x v="0"/>
    <x v="0"/>
    <x v="2"/>
    <x v="0"/>
    <x v="2"/>
    <x v="0"/>
    <x v="1"/>
    <x v="0"/>
    <x v="1"/>
    <x v="0"/>
    <x v="0"/>
    <x v="0"/>
    <x v="0"/>
    <x v="2"/>
    <x v="1"/>
  </r>
  <r>
    <s v="OPC"/>
    <x v="1"/>
    <x v="38"/>
    <s v="Actions Marchés Emergents"/>
    <x v="38"/>
    <x v="1"/>
    <x v="20"/>
    <x v="4"/>
    <s v="Global Emerging Mkts"/>
    <s v="MSCI EM NR USD"/>
    <x v="6"/>
    <x v="2"/>
    <x v="19"/>
    <x v="38"/>
    <x v="38"/>
    <x v="38"/>
    <x v="38"/>
    <x v="38"/>
    <x v="4"/>
    <x v="11"/>
    <x v="1"/>
    <x v="0"/>
    <x v="1"/>
    <x v="1"/>
    <x v="1"/>
    <x v="1"/>
    <x v="0"/>
    <x v="0"/>
    <s v=""/>
    <x v="1"/>
    <s v="3, 7, 12, 13, 17"/>
    <x v="1"/>
    <s v="Au dessus de la moyenne"/>
    <x v="1"/>
    <x v="1"/>
    <x v="3"/>
    <x v="1"/>
    <x v="0"/>
    <x v="0"/>
    <x v="0"/>
    <x v="1"/>
    <x v="0"/>
    <x v="1"/>
    <x v="0"/>
    <x v="0"/>
    <x v="0"/>
    <x v="0"/>
    <x v="2"/>
    <x v="1"/>
  </r>
  <r>
    <s v="SC"/>
    <x v="0"/>
    <x v="39"/>
    <s v="Immobiliers"/>
    <x v="39"/>
    <x v="3"/>
    <x v="21"/>
    <x v="5"/>
    <s v="France"/>
    <s v="NA"/>
    <x v="16"/>
    <x v="4"/>
    <x v="20"/>
    <x v="39"/>
    <x v="39"/>
    <x v="39"/>
    <x v="39"/>
    <x v="39"/>
    <x v="2"/>
    <x v="12"/>
    <x v="4"/>
    <x v="0"/>
    <x v="1"/>
    <x v="0"/>
    <x v="2"/>
    <x v="2"/>
    <x v="2"/>
    <x v="1"/>
    <s v="NA"/>
    <x v="0"/>
    <m/>
    <x v="2"/>
    <m/>
    <x v="4"/>
    <x v="3"/>
    <x v="4"/>
    <x v="4"/>
    <x v="1"/>
    <x v="3"/>
    <x v="3"/>
    <x v="5"/>
    <x v="1"/>
    <x v="3"/>
    <x v="3"/>
    <x v="3"/>
    <x v="2"/>
    <x v="2"/>
    <x v="5"/>
    <x v="2"/>
  </r>
  <r>
    <s v="SC"/>
    <x v="0"/>
    <x v="40"/>
    <s v="Immobiliers"/>
    <x v="40"/>
    <x v="3"/>
    <x v="21"/>
    <x v="0"/>
    <s v="Europe"/>
    <s v="NA"/>
    <x v="16"/>
    <x v="4"/>
    <x v="21"/>
    <x v="40"/>
    <x v="39"/>
    <x v="39"/>
    <x v="39"/>
    <x v="39"/>
    <x v="1"/>
    <x v="13"/>
    <x v="2"/>
    <x v="1"/>
    <x v="1"/>
    <x v="1"/>
    <x v="2"/>
    <x v="2"/>
    <x v="2"/>
    <x v="1"/>
    <s v="NA"/>
    <x v="1"/>
    <m/>
    <x v="2"/>
    <m/>
    <x v="4"/>
    <x v="3"/>
    <x v="4"/>
    <x v="4"/>
    <x v="1"/>
    <x v="3"/>
    <x v="3"/>
    <x v="5"/>
    <x v="1"/>
    <x v="3"/>
    <x v="3"/>
    <x v="3"/>
    <x v="2"/>
    <x v="2"/>
    <x v="5"/>
    <x v="2"/>
  </r>
  <r>
    <s v="SC"/>
    <x v="1"/>
    <x v="41"/>
    <s v="Immobiliers"/>
    <x v="41"/>
    <x v="3"/>
    <x v="21"/>
    <x v="0"/>
    <s v="Europe"/>
    <s v="NA"/>
    <x v="16"/>
    <x v="4"/>
    <x v="22"/>
    <x v="41"/>
    <x v="39"/>
    <x v="39"/>
    <x v="39"/>
    <x v="39"/>
    <x v="4"/>
    <x v="11"/>
    <x v="1"/>
    <x v="0"/>
    <x v="1"/>
    <x v="1"/>
    <x v="2"/>
    <x v="2"/>
    <x v="2"/>
    <x v="1"/>
    <s v="NA"/>
    <x v="0"/>
    <m/>
    <x v="2"/>
    <m/>
    <x v="4"/>
    <x v="3"/>
    <x v="4"/>
    <x v="4"/>
    <x v="1"/>
    <x v="3"/>
    <x v="3"/>
    <x v="5"/>
    <x v="1"/>
    <x v="3"/>
    <x v="3"/>
    <x v="3"/>
    <x v="2"/>
    <x v="2"/>
    <x v="5"/>
    <x v="4"/>
  </r>
  <r>
    <s v="SCPI"/>
    <x v="1"/>
    <x v="42"/>
    <s v="Immobiliers"/>
    <x v="42"/>
    <x v="3"/>
    <x v="21"/>
    <x v="5"/>
    <s v="France"/>
    <s v="NA"/>
    <x v="16"/>
    <x v="4"/>
    <x v="23"/>
    <x v="42"/>
    <x v="40"/>
    <x v="39"/>
    <x v="39"/>
    <x v="39"/>
    <x v="4"/>
    <x v="11"/>
    <x v="1"/>
    <x v="0"/>
    <x v="1"/>
    <x v="1"/>
    <x v="2"/>
    <x v="2"/>
    <x v="2"/>
    <x v="1"/>
    <s v="NA"/>
    <x v="1"/>
    <m/>
    <x v="2"/>
    <m/>
    <x v="4"/>
    <x v="3"/>
    <x v="4"/>
    <x v="4"/>
    <x v="1"/>
    <x v="3"/>
    <x v="3"/>
    <x v="5"/>
    <x v="1"/>
    <x v="3"/>
    <x v="3"/>
    <x v="3"/>
    <x v="2"/>
    <x v="2"/>
    <x v="5"/>
    <x v="2"/>
  </r>
  <r>
    <s v="SCPI"/>
    <x v="1"/>
    <x v="43"/>
    <s v="Immobiliers"/>
    <x v="43"/>
    <x v="3"/>
    <x v="21"/>
    <x v="6"/>
    <s v="Ile-de-France"/>
    <s v="NA"/>
    <x v="16"/>
    <x v="4"/>
    <x v="22"/>
    <x v="43"/>
    <x v="41"/>
    <x v="39"/>
    <x v="39"/>
    <x v="39"/>
    <x v="4"/>
    <x v="11"/>
    <x v="1"/>
    <x v="0"/>
    <x v="1"/>
    <x v="1"/>
    <x v="2"/>
    <x v="2"/>
    <x v="2"/>
    <x v="1"/>
    <s v="NA"/>
    <x v="0"/>
    <m/>
    <x v="2"/>
    <m/>
    <x v="4"/>
    <x v="3"/>
    <x v="4"/>
    <x v="4"/>
    <x v="1"/>
    <x v="3"/>
    <x v="3"/>
    <x v="5"/>
    <x v="1"/>
    <x v="3"/>
    <x v="3"/>
    <x v="3"/>
    <x v="2"/>
    <x v="2"/>
    <x v="5"/>
    <x v="2"/>
  </r>
  <r>
    <s v="SCPI"/>
    <x v="1"/>
    <x v="44"/>
    <s v="Immobiliers"/>
    <x v="44"/>
    <x v="3"/>
    <x v="21"/>
    <x v="5"/>
    <s v="France"/>
    <s v="NA"/>
    <x v="16"/>
    <x v="4"/>
    <x v="24"/>
    <x v="44"/>
    <x v="42"/>
    <x v="39"/>
    <x v="39"/>
    <x v="39"/>
    <x v="4"/>
    <x v="11"/>
    <x v="1"/>
    <x v="0"/>
    <x v="1"/>
    <x v="1"/>
    <x v="2"/>
    <x v="2"/>
    <x v="2"/>
    <x v="1"/>
    <s v="NA"/>
    <x v="0"/>
    <m/>
    <x v="2"/>
    <m/>
    <x v="4"/>
    <x v="3"/>
    <x v="4"/>
    <x v="4"/>
    <x v="1"/>
    <x v="3"/>
    <x v="3"/>
    <x v="5"/>
    <x v="1"/>
    <x v="3"/>
    <x v="3"/>
    <x v="3"/>
    <x v="2"/>
    <x v="2"/>
    <x v="5"/>
    <x v="2"/>
  </r>
  <r>
    <s v="SCI"/>
    <x v="1"/>
    <x v="45"/>
    <s v="Immobiliers"/>
    <x v="45"/>
    <x v="3"/>
    <x v="21"/>
    <x v="0"/>
    <s v="Europe"/>
    <s v="NA"/>
    <x v="16"/>
    <x v="4"/>
    <x v="25"/>
    <x v="45"/>
    <x v="39"/>
    <x v="39"/>
    <x v="39"/>
    <x v="39"/>
    <x v="4"/>
    <x v="11"/>
    <x v="1"/>
    <x v="0"/>
    <x v="1"/>
    <x v="1"/>
    <x v="2"/>
    <x v="2"/>
    <x v="2"/>
    <x v="1"/>
    <s v="NA"/>
    <x v="0"/>
    <m/>
    <x v="0"/>
    <m/>
    <x v="4"/>
    <x v="3"/>
    <x v="4"/>
    <x v="4"/>
    <x v="1"/>
    <x v="3"/>
    <x v="3"/>
    <x v="5"/>
    <x v="1"/>
    <x v="3"/>
    <x v="3"/>
    <x v="3"/>
    <x v="2"/>
    <x v="2"/>
    <x v="5"/>
    <x v="2"/>
  </r>
  <r>
    <s v="OPCI"/>
    <x v="1"/>
    <x v="46"/>
    <s v="Immobiliers"/>
    <x v="46"/>
    <x v="3"/>
    <x v="21"/>
    <x v="5"/>
    <s v="France"/>
    <s v="NA"/>
    <x v="16"/>
    <x v="4"/>
    <x v="24"/>
    <x v="46"/>
    <x v="43"/>
    <x v="39"/>
    <x v="39"/>
    <x v="39"/>
    <x v="4"/>
    <x v="11"/>
    <x v="1"/>
    <x v="0"/>
    <x v="1"/>
    <x v="1"/>
    <x v="1"/>
    <x v="2"/>
    <x v="2"/>
    <x v="1"/>
    <s v="NA"/>
    <x v="0"/>
    <m/>
    <x v="2"/>
    <m/>
    <x v="4"/>
    <x v="3"/>
    <x v="4"/>
    <x v="4"/>
    <x v="1"/>
    <x v="3"/>
    <x v="3"/>
    <x v="5"/>
    <x v="1"/>
    <x v="3"/>
    <x v="3"/>
    <x v="3"/>
    <x v="2"/>
    <x v="2"/>
    <x v="5"/>
    <x v="3"/>
  </r>
  <r>
    <s v="OPCI"/>
    <x v="1"/>
    <x v="47"/>
    <s v="Immobiliers"/>
    <x v="47"/>
    <x v="3"/>
    <x v="21"/>
    <x v="0"/>
    <s v="Europe"/>
    <s v="NA"/>
    <x v="16"/>
    <x v="4"/>
    <x v="26"/>
    <x v="47"/>
    <x v="44"/>
    <x v="39"/>
    <x v="39"/>
    <x v="39"/>
    <x v="4"/>
    <x v="11"/>
    <x v="1"/>
    <x v="0"/>
    <x v="1"/>
    <x v="1"/>
    <x v="2"/>
    <x v="2"/>
    <x v="2"/>
    <x v="1"/>
    <s v="NA"/>
    <x v="1"/>
    <m/>
    <x v="2"/>
    <m/>
    <x v="4"/>
    <x v="3"/>
    <x v="4"/>
    <x v="4"/>
    <x v="1"/>
    <x v="3"/>
    <x v="3"/>
    <x v="5"/>
    <x v="1"/>
    <x v="3"/>
    <x v="3"/>
    <x v="3"/>
    <x v="2"/>
    <x v="2"/>
    <x v="5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leau croisé dynamique3" cacheId="0" applyNumberFormats="0" applyBorderFormats="0" applyFontFormats="0" applyPatternFormats="0" applyAlignmentFormats="0" applyWidthHeightFormats="1" dataCaption="Valeurs" missingCaption="NR" updatedVersion="6" minRefreshableVersion="3" showDrill="0" useAutoFormatting="1" rowGrandTotals="0" colGrandTotals="0" itemPrintTitles="1" createdVersion="6" indent="0" compact="0" compactData="0" multipleFieldFilters="0">
  <location ref="A42:AG90" firstHeaderRow="1" firstDataRow="1" firstDataCol="33"/>
  <pivotFields count="4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8">
        <item x="31"/>
        <item x="25"/>
        <item x="20"/>
        <item x="22"/>
        <item x="27"/>
        <item x="19"/>
        <item x="0"/>
        <item x="12"/>
        <item x="28"/>
        <item x="15"/>
        <item x="11"/>
        <item x="23"/>
        <item x="10"/>
        <item x="29"/>
        <item x="8"/>
        <item x="4"/>
        <item x="3"/>
        <item x="24"/>
        <item x="30"/>
        <item x="26"/>
        <item x="7"/>
        <item x="1"/>
        <item x="21"/>
        <item x="32"/>
        <item x="5"/>
        <item x="2"/>
        <item x="6"/>
        <item x="9"/>
        <item x="13"/>
        <item x="14"/>
        <item x="16"/>
        <item x="18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8">
        <item x="5"/>
        <item x="22"/>
        <item x="31"/>
        <item x="27"/>
        <item x="0"/>
        <item x="19"/>
        <item x="12"/>
        <item x="7"/>
        <item x="21"/>
        <item x="30"/>
        <item x="3"/>
        <item x="8"/>
        <item x="10"/>
        <item x="24"/>
        <item x="20"/>
        <item x="2"/>
        <item x="4"/>
        <item x="6"/>
        <item x="9"/>
        <item x="11"/>
        <item x="13"/>
        <item x="14"/>
        <item x="15"/>
        <item x="16"/>
        <item x="18"/>
        <item x="23"/>
        <item x="25"/>
        <item x="26"/>
        <item x="28"/>
        <item x="29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1"/>
        <item x="17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0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7">
        <item x="4"/>
        <item x="0"/>
        <item x="3"/>
        <item x="5"/>
        <item x="6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3"/>
        <item x="2"/>
        <item x="1"/>
        <item x="0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7">
        <item x="15"/>
        <item x="1"/>
        <item x="13"/>
        <item x="0"/>
        <item x="3"/>
        <item x="4"/>
        <item x="5"/>
        <item x="6"/>
        <item x="8"/>
        <item x="9"/>
        <item x="10"/>
        <item x="11"/>
        <item x="12"/>
        <item x="14"/>
        <item x="16"/>
        <item x="18"/>
        <item x="19"/>
        <item x="17"/>
        <item x="20"/>
        <item x="21"/>
        <item x="22"/>
        <item x="23"/>
        <item x="24"/>
        <item x="25"/>
        <item x="26"/>
        <item x="2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8">
        <item x="37"/>
        <item x="38"/>
        <item x="34"/>
        <item x="35"/>
        <item x="15"/>
        <item x="27"/>
        <item x="17"/>
        <item x="28"/>
        <item x="7"/>
        <item x="4"/>
        <item x="11"/>
        <item x="2"/>
        <item x="3"/>
        <item x="21"/>
        <item x="18"/>
        <item x="1"/>
        <item x="8"/>
        <item x="33"/>
        <item x="30"/>
        <item x="12"/>
        <item x="36"/>
        <item x="9"/>
        <item x="5"/>
        <item x="10"/>
        <item x="19"/>
        <item x="0"/>
        <item x="23"/>
        <item x="6"/>
        <item x="16"/>
        <item x="26"/>
        <item x="25"/>
        <item x="14"/>
        <item x="24"/>
        <item x="29"/>
        <item x="32"/>
        <item x="22"/>
        <item x="20"/>
        <item x="31"/>
        <item x="13"/>
        <item x="39"/>
        <item x="40"/>
        <item x="41"/>
        <item x="42"/>
        <item x="43"/>
        <item x="44"/>
        <item x="45"/>
        <item x="46"/>
        <item x="4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43" outline="0" showAll="0" defaultSubtotal="0">
      <items count="45">
        <item x="21"/>
        <item x="31"/>
        <item x="38"/>
        <item x="20"/>
        <item x="44"/>
        <item x="22"/>
        <item x="32"/>
        <item x="43"/>
        <item x="0"/>
        <item x="1"/>
        <item x="8"/>
        <item x="15"/>
        <item x="7"/>
        <item x="28"/>
        <item x="26"/>
        <item x="25"/>
        <item x="11"/>
        <item x="36"/>
        <item x="23"/>
        <item x="24"/>
        <item x="18"/>
        <item x="33"/>
        <item x="12"/>
        <item x="4"/>
        <item x="13"/>
        <item x="29"/>
        <item x="27"/>
        <item x="3"/>
        <item x="30"/>
        <item x="6"/>
        <item x="19"/>
        <item x="17"/>
        <item x="14"/>
        <item x="35"/>
        <item x="34"/>
        <item x="9"/>
        <item x="16"/>
        <item x="5"/>
        <item x="2"/>
        <item x="37"/>
        <item x="10"/>
        <item x="39"/>
        <item x="40"/>
        <item x="4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0">
        <item x="3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0">
        <item x="3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4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14">
        <item x="1"/>
        <item x="9"/>
        <item x="10"/>
        <item x="2"/>
        <item x="7"/>
        <item x="4"/>
        <item x="5"/>
        <item x="8"/>
        <item x="0"/>
        <item x="6"/>
        <item x="12"/>
        <item x="13"/>
        <item x="3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1"/>
        <item x="0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4"/>
        <item x="2"/>
        <item x="1"/>
        <item x="0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2"/>
        <item x="1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3"/>
        <item x="0"/>
        <item x="1"/>
        <item x="2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1"/>
        <item x="3"/>
        <item x="0"/>
        <item x="2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0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2"/>
        <item x="0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x="2"/>
        <item x="1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2"/>
        <item x="0"/>
        <item x="1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2"/>
        <item x="1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1"/>
        <item x="2"/>
        <item x="3"/>
        <item x="0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4"/>
        <item x="2"/>
        <item x="3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3">
    <field x="1"/>
    <field x="18"/>
    <field x="5"/>
    <field x="2"/>
    <field x="4"/>
    <field x="12"/>
    <field x="11"/>
    <field x="47"/>
    <field x="13"/>
    <field x="14"/>
    <field x="16"/>
    <field x="17"/>
    <field x="20"/>
    <field x="33"/>
    <field x="29"/>
    <field x="24"/>
    <field x="25"/>
    <field x="26"/>
    <field x="27"/>
    <field x="31"/>
    <field x="37"/>
    <field x="41"/>
    <field x="43"/>
    <field x="38"/>
    <field x="45"/>
    <field x="46"/>
    <field x="40"/>
    <field x="42"/>
    <field x="39"/>
    <field x="34"/>
    <field x="36"/>
    <field x="35"/>
    <field x="48"/>
  </rowFields>
  <rowItems count="48">
    <i>
      <x/>
      <x/>
      <x v="1"/>
      <x v="6"/>
      <x v="4"/>
      <x v="3"/>
      <x v="3"/>
      <x v="3"/>
      <x v="25"/>
      <x v="8"/>
      <x v="1"/>
      <x v="1"/>
      <x v="1"/>
      <x v="3"/>
      <x v="1"/>
      <x v="1"/>
      <x v="1"/>
      <x v="1"/>
      <x v="1"/>
      <x v="1"/>
      <x/>
      <x/>
      <x/>
      <x v="1"/>
      <x/>
      <x v="1"/>
      <x/>
      <x v="1"/>
      <x v="2"/>
      <x/>
      <x v="2"/>
      <x v="1"/>
      <x v="3"/>
    </i>
    <i r="1">
      <x v="1"/>
      <x/>
      <x v="7"/>
      <x v="6"/>
      <x v="7"/>
      <x v="1"/>
      <x v="1"/>
      <x v="19"/>
      <x v="22"/>
      <x v="13"/>
      <x v="13"/>
      <x v="4"/>
      <x v="3"/>
      <x v="1"/>
      <x v="1"/>
      <x v="1"/>
      <x v="2"/>
      <x v="1"/>
      <x v="1"/>
      <x/>
      <x/>
      <x/>
      <x v="1"/>
      <x/>
      <x v="1"/>
      <x v="1"/>
      <x v="2"/>
      <x v="2"/>
      <x/>
      <x v="1"/>
      <x v="1"/>
      <x v="4"/>
    </i>
    <i r="3">
      <x v="9"/>
      <x v="22"/>
      <x v="9"/>
      <x v="2"/>
      <x v="2"/>
      <x v="4"/>
      <x v="11"/>
      <x v="16"/>
      <x v="16"/>
      <x v="2"/>
      <x v="3"/>
      <x/>
      <x v="1"/>
      <x v="1"/>
      <x v="2"/>
      <x v="1"/>
      <x v="1"/>
      <x/>
      <x/>
      <x v="2"/>
      <x v="1"/>
      <x/>
      <x v="1"/>
      <x v="2"/>
      <x v="2"/>
      <x/>
      <x v="2"/>
      <x v="3"/>
      <x v="1"/>
      <x v="4"/>
    </i>
    <i r="3">
      <x v="14"/>
      <x v="11"/>
      <x v="4"/>
      <x v="1"/>
      <x v="2"/>
      <x v="16"/>
      <x v="10"/>
      <x v="9"/>
      <x v="9"/>
      <x/>
      <x v="1"/>
      <x v="1"/>
      <x v="1"/>
      <x v="2"/>
      <x v="2"/>
      <x v="1"/>
      <x v="1"/>
      <x/>
      <x/>
      <x/>
      <x v="1"/>
      <x/>
      <x v="1"/>
      <x v="2"/>
      <x/>
      <x v="2"/>
      <x/>
      <x v="3"/>
      <x v="1"/>
      <x v="4"/>
    </i>
    <i r="3">
      <x v="21"/>
      <x v="45"/>
      <x v="1"/>
      <x v="2"/>
      <x/>
      <x v="15"/>
      <x v="9"/>
      <x v="2"/>
      <x v="2"/>
      <x/>
      <x v="3"/>
      <x v="1"/>
      <x v="1"/>
      <x v="1"/>
      <x v="2"/>
      <x v="1"/>
      <x v="1"/>
      <x/>
      <x/>
      <x/>
      <x v="1"/>
      <x/>
      <x v="1"/>
      <x v="2"/>
      <x v="2"/>
      <x v="2"/>
      <x/>
      <x/>
      <x v="1"/>
      <x v="4"/>
    </i>
    <i r="3">
      <x v="27"/>
      <x v="18"/>
      <x v="25"/>
      <x v="2"/>
      <x v="1"/>
      <x v="21"/>
      <x v="35"/>
      <x v="10"/>
      <x v="10"/>
      <x/>
      <x v="3"/>
      <x v="1"/>
      <x v="2"/>
      <x v="2"/>
      <x v="2"/>
      <x v="1"/>
      <x v="1"/>
      <x/>
      <x/>
      <x/>
      <x v="1"/>
      <x/>
      <x v="1"/>
      <x v="2"/>
      <x v="2"/>
      <x v="2"/>
      <x/>
      <x v="3"/>
      <x v="1"/>
      <x v="4"/>
    </i>
    <i r="3">
      <x v="47"/>
      <x v="46"/>
      <x v="11"/>
      <x v="2"/>
      <x v="2"/>
      <x v="6"/>
      <x v="31"/>
      <x v="18"/>
      <x v="18"/>
      <x/>
      <x v="3"/>
      <x v="1"/>
      <x v="1"/>
      <x v="1"/>
      <x v="1"/>
      <x v="1"/>
      <x/>
      <x/>
      <x/>
      <x/>
      <x v="1"/>
      <x/>
      <x v="1"/>
      <x v="2"/>
      <x v="2"/>
      <x v="2"/>
      <x/>
      <x v="3"/>
      <x v="1"/>
      <x v="4"/>
    </i>
    <i r="2">
      <x v="3"/>
      <x v="39"/>
      <x v="37"/>
      <x v="19"/>
      <x v="4"/>
      <x v="5"/>
      <x v="40"/>
      <x v="41"/>
      <x/>
      <x/>
      <x v="2"/>
      <x/>
      <x/>
      <x/>
      <x/>
      <x/>
      <x/>
      <x v="2"/>
      <x v="1"/>
      <x v="1"/>
      <x v="3"/>
      <x v="3"/>
      <x v="2"/>
      <x v="2"/>
      <x v="5"/>
      <x v="3"/>
      <x v="3"/>
      <x v="3"/>
      <x v="4"/>
      <x v="4"/>
      <x v="1"/>
    </i>
    <i r="1">
      <x v="2"/>
      <x/>
      <x v="10"/>
      <x v="19"/>
      <x v="26"/>
      <x/>
      <x/>
      <x v="10"/>
      <x v="16"/>
      <x v="12"/>
      <x v="12"/>
      <x/>
      <x v="2"/>
      <x v="1"/>
      <x v="2"/>
      <x v="2"/>
      <x v="1"/>
      <x v="1"/>
      <x/>
      <x/>
      <x/>
      <x/>
      <x v="1"/>
      <x/>
      <x v="1"/>
      <x v="2"/>
      <x v="2"/>
      <x v="2"/>
      <x/>
      <x/>
      <x v="1"/>
      <x v="4"/>
    </i>
    <i r="3">
      <x v="12"/>
      <x v="12"/>
      <x v="4"/>
      <x v="1"/>
      <x v="2"/>
      <x v="23"/>
      <x v="40"/>
      <x v="11"/>
      <x v="11"/>
      <x/>
      <x v="2"/>
      <x v="1"/>
      <x v="1"/>
      <x v="2"/>
      <x v="2"/>
      <x v="1"/>
      <x v="1"/>
      <x/>
      <x/>
      <x/>
      <x v="1"/>
      <x/>
      <x v="1"/>
      <x v="2"/>
      <x v="2"/>
      <x v="2"/>
      <x/>
      <x v="3"/>
      <x v="1"/>
      <x v="4"/>
    </i>
    <i r="3">
      <x v="15"/>
      <x v="16"/>
      <x v="5"/>
      <x v="1"/>
      <x/>
      <x v="9"/>
      <x v="23"/>
      <x v="5"/>
      <x v="5"/>
      <x/>
      <x v="3"/>
      <x v="1"/>
      <x v="1"/>
      <x v="2"/>
      <x v="2"/>
      <x v="1"/>
      <x v="1"/>
      <x/>
      <x/>
      <x/>
      <x v="1"/>
      <x/>
      <x v="1"/>
      <x v="2"/>
      <x/>
      <x v="2"/>
      <x/>
      <x v="3"/>
      <x v="1"/>
      <x v="4"/>
    </i>
    <i r="3">
      <x v="16"/>
      <x v="10"/>
      <x v="4"/>
      <x v="2"/>
      <x v="2"/>
      <x v="12"/>
      <x v="27"/>
      <x v="4"/>
      <x v="4"/>
      <x/>
      <x v="3"/>
      <x v="1"/>
      <x v="1"/>
      <x v="2"/>
      <x v="2"/>
      <x v="1"/>
      <x v="1"/>
      <x/>
      <x/>
      <x/>
      <x v="1"/>
      <x/>
      <x v="1"/>
      <x v="2"/>
      <x v="2"/>
      <x/>
      <x/>
      <x v="3"/>
      <x v="1"/>
      <x v="4"/>
    </i>
    <i r="3">
      <x v="20"/>
      <x v="7"/>
      <x v="7"/>
      <x/>
      <x/>
      <x v="8"/>
      <x v="12"/>
      <x v="8"/>
      <x v="8"/>
      <x v="3"/>
      <x v="2"/>
      <x v="1"/>
      <x v="1"/>
      <x v="1"/>
      <x v="2"/>
      <x v="1"/>
      <x v="1"/>
      <x/>
      <x/>
      <x/>
      <x v="1"/>
      <x/>
      <x v="1"/>
      <x v="1"/>
      <x v="2"/>
      <x v="2"/>
      <x/>
      <x v="3"/>
      <x v="1"/>
      <x v="4"/>
    </i>
    <i r="3">
      <x v="24"/>
      <x/>
      <x v="6"/>
      <x v="2"/>
      <x/>
      <x v="22"/>
      <x v="37"/>
      <x v="6"/>
      <x v="6"/>
      <x/>
      <x v="1"/>
      <x v="1"/>
      <x v="1"/>
      <x v="2"/>
      <x v="1"/>
      <x v="1"/>
      <x/>
      <x/>
      <x/>
      <x/>
      <x v="1"/>
      <x/>
      <x v="1"/>
      <x v="2"/>
      <x v="2"/>
      <x v="2"/>
      <x/>
      <x v="3"/>
      <x v="1"/>
      <x v="4"/>
    </i>
    <i r="3">
      <x v="25"/>
      <x v="15"/>
      <x v="25"/>
      <x v="2"/>
      <x v="1"/>
      <x v="11"/>
      <x v="38"/>
      <x v="3"/>
      <x v="3"/>
      <x v="2"/>
      <x v="2"/>
      <x v="1"/>
      <x v="1"/>
      <x v="2"/>
      <x v="2"/>
      <x v="1"/>
      <x v="1"/>
      <x/>
      <x/>
      <x/>
      <x v="1"/>
      <x/>
      <x v="1"/>
      <x v="2"/>
      <x v="1"/>
      <x v="2"/>
      <x/>
      <x v="3"/>
      <x v="1"/>
      <x v="4"/>
    </i>
    <i r="3">
      <x v="26"/>
      <x v="17"/>
      <x v="25"/>
      <x v="1"/>
      <x v="3"/>
      <x v="27"/>
      <x v="29"/>
      <x v="7"/>
      <x v="7"/>
      <x/>
      <x v="3"/>
      <x v="1"/>
      <x v="1"/>
      <x v="2"/>
      <x v="2"/>
      <x v="1"/>
      <x/>
      <x/>
      <x/>
      <x/>
      <x v="1"/>
      <x/>
      <x v="1"/>
      <x/>
      <x v="2"/>
      <x/>
      <x/>
      <x v="3"/>
      <x v="2"/>
      <x v="4"/>
    </i>
    <i r="3">
      <x v="29"/>
      <x v="21"/>
      <x v="4"/>
      <x v="2"/>
      <x v="1"/>
      <x v="31"/>
      <x v="32"/>
      <x v="15"/>
      <x v="15"/>
      <x/>
      <x v="3"/>
      <x v="1"/>
      <x v="1"/>
      <x v="2"/>
      <x v="2"/>
      <x v="1"/>
      <x/>
      <x/>
      <x/>
      <x/>
      <x v="1"/>
      <x/>
      <x v="1"/>
      <x/>
      <x v="2"/>
      <x v="2"/>
      <x/>
      <x v="3"/>
      <x v="1"/>
      <x v="4"/>
    </i>
    <i r="3">
      <x v="30"/>
      <x v="23"/>
      <x v="10"/>
      <x v="3"/>
      <x v="3"/>
      <x v="28"/>
      <x v="36"/>
      <x v="17"/>
      <x v="17"/>
      <x v="2"/>
      <x v="2"/>
      <x v="1"/>
      <x v="1"/>
      <x v="2"/>
      <x v="2"/>
      <x v="1"/>
      <x v="1"/>
      <x/>
      <x/>
      <x/>
      <x v="1"/>
      <x/>
      <x v="1"/>
      <x v="2"/>
      <x v="2"/>
      <x v="2"/>
      <x/>
      <x v="3"/>
      <x v="1"/>
      <x v="4"/>
    </i>
    <i r="3">
      <x v="31"/>
      <x v="24"/>
      <x v="12"/>
      <x v="2"/>
      <x v="3"/>
      <x v="14"/>
      <x v="20"/>
      <x v="19"/>
      <x v="19"/>
      <x/>
      <x v="1"/>
      <x/>
      <x v="1"/>
      <x v="2"/>
      <x v="1"/>
      <x v="1"/>
      <x/>
      <x/>
      <x/>
      <x/>
      <x v="1"/>
      <x/>
      <x v="1"/>
      <x v="4"/>
      <x v="2"/>
      <x/>
      <x/>
      <x v="3"/>
      <x v="1"/>
      <x v="4"/>
    </i>
    <i r="2">
      <x v="3"/>
      <x v="38"/>
      <x v="36"/>
      <x v="18"/>
      <x v="4"/>
      <x v="5"/>
      <x v="39"/>
      <x v="41"/>
      <x/>
      <x/>
      <x v="4"/>
      <x/>
      <x v="1"/>
      <x/>
      <x/>
      <x/>
      <x/>
      <x v="2"/>
      <x v="1"/>
      <x v="1"/>
      <x v="3"/>
      <x v="3"/>
      <x v="2"/>
      <x v="2"/>
      <x v="5"/>
      <x v="3"/>
      <x v="3"/>
      <x v="3"/>
      <x v="4"/>
      <x v="4"/>
      <x v="1"/>
    </i>
    <i r="1">
      <x v="4"/>
      <x/>
      <x v="28"/>
      <x v="20"/>
      <x v="8"/>
      <x v="2"/>
      <x v="1"/>
      <x v="38"/>
      <x v="24"/>
      <x v="14"/>
      <x v="14"/>
      <x v="2"/>
      <x v="2"/>
      <x/>
      <x v="2"/>
      <x v="2"/>
      <x v="1"/>
      <x v="1"/>
      <x/>
      <x/>
      <x/>
      <x/>
      <x v="1"/>
      <x/>
      <x v="1"/>
      <x v="3"/>
      <x v="2"/>
      <x v="2"/>
      <x/>
      <x v="3"/>
      <x v="3"/>
      <x v="4"/>
    </i>
    <i>
      <x v="1"/>
      <x v="3"/>
      <x/>
      <x v="1"/>
      <x v="26"/>
      <x v="13"/>
      <x v="1"/>
      <x v="1"/>
      <x v="30"/>
      <x v="15"/>
      <x v="26"/>
      <x v="26"/>
      <x/>
      <x v="3"/>
      <x/>
      <x v="2"/>
      <x v="2"/>
      <x v="1"/>
      <x v="1"/>
      <x/>
      <x/>
      <x/>
      <x/>
      <x v="1"/>
      <x/>
      <x v="1"/>
      <x/>
      <x v="2"/>
      <x v="2"/>
      <x/>
      <x/>
      <x v="1"/>
      <x v="4"/>
    </i>
    <i r="3">
      <x v="4"/>
      <x v="3"/>
      <x/>
      <x v="1"/>
      <x/>
      <x v="5"/>
      <x v="26"/>
      <x v="28"/>
      <x v="28"/>
      <x/>
      <x v="3"/>
      <x/>
      <x v="1"/>
      <x v="1"/>
      <x v="1"/>
      <x v="1"/>
      <x v="1"/>
      <x/>
      <x/>
      <x/>
      <x v="1"/>
      <x/>
      <x v="1"/>
      <x v="1"/>
      <x v="2"/>
      <x v="2"/>
      <x/>
      <x v="1"/>
      <x v="1"/>
      <x v="4"/>
    </i>
    <i r="3">
      <x v="5"/>
      <x v="5"/>
      <x v="3"/>
      <x v="1"/>
      <x/>
      <x v="24"/>
      <x v="30"/>
      <x v="20"/>
      <x v="20"/>
      <x/>
      <x v="3"/>
      <x v="1"/>
      <x v="1"/>
      <x v="1"/>
      <x v="1"/>
      <x v="1"/>
      <x v="1"/>
      <x/>
      <x/>
      <x/>
      <x v="1"/>
      <x/>
      <x v="1"/>
      <x v="2"/>
      <x v="2"/>
      <x v="2"/>
      <x/>
      <x v="3"/>
      <x v="1"/>
      <x v="4"/>
    </i>
    <i r="3">
      <x v="8"/>
      <x v="28"/>
      <x/>
      <x v="2"/>
      <x/>
      <x v="7"/>
      <x v="13"/>
      <x v="29"/>
      <x v="29"/>
      <x/>
      <x v="2"/>
      <x v="1"/>
      <x v="2"/>
      <x v="1"/>
      <x v="2"/>
      <x v="1"/>
      <x v="1"/>
      <x/>
      <x/>
      <x/>
      <x v="1"/>
      <x/>
      <x v="1"/>
      <x v="1"/>
      <x v="2"/>
      <x v="2"/>
      <x/>
      <x v="3"/>
      <x v="1"/>
      <x v="4"/>
    </i>
    <i r="3">
      <x v="11"/>
      <x v="25"/>
      <x v="26"/>
      <x v="1"/>
      <x/>
      <x v="26"/>
      <x v="18"/>
      <x v="24"/>
      <x v="24"/>
      <x/>
      <x v="3"/>
      <x/>
      <x v="2"/>
      <x v="2"/>
      <x v="1"/>
      <x v="1"/>
      <x/>
      <x/>
      <x/>
      <x v="1"/>
      <x v="1"/>
      <x/>
      <x v="1"/>
      <x/>
      <x v="2"/>
      <x v="1"/>
      <x v="1"/>
      <x v="1"/>
      <x v="1"/>
      <x v="4"/>
    </i>
    <i r="3">
      <x v="13"/>
      <x v="29"/>
      <x v="4"/>
      <x v="2"/>
      <x v="2"/>
      <x v="33"/>
      <x v="25"/>
      <x v="30"/>
      <x v="30"/>
      <x/>
      <x v="2"/>
      <x/>
      <x v="2"/>
      <x v="2"/>
      <x v="1"/>
      <x v="1"/>
      <x v="1"/>
      <x/>
      <x/>
      <x/>
      <x v="1"/>
      <x/>
      <x v="1"/>
      <x v="1"/>
      <x v="2"/>
      <x v="2"/>
      <x/>
      <x/>
      <x v="1"/>
      <x v="4"/>
    </i>
    <i r="3">
      <x v="17"/>
      <x v="13"/>
      <x v="12"/>
      <x v="3"/>
      <x v="3"/>
      <x v="32"/>
      <x v="19"/>
      <x v="25"/>
      <x v="25"/>
      <x/>
      <x v="3"/>
      <x/>
      <x v="1"/>
      <x v="2"/>
      <x v="1"/>
      <x v="1"/>
      <x v="1"/>
      <x/>
      <x/>
      <x/>
      <x v="1"/>
      <x/>
      <x v="1"/>
      <x v="2"/>
      <x v="2"/>
      <x v="2"/>
      <x/>
      <x v="3"/>
      <x v="1"/>
      <x v="4"/>
    </i>
    <i r="3">
      <x v="18"/>
      <x v="9"/>
      <x v="7"/>
      <x v="2"/>
      <x v="1"/>
      <x v="18"/>
      <x v="28"/>
      <x v="31"/>
      <x v="31"/>
      <x/>
      <x v="3"/>
      <x v="1"/>
      <x v="1"/>
      <x v="1"/>
      <x v="2"/>
      <x v="1"/>
      <x/>
      <x/>
      <x/>
      <x/>
      <x v="1"/>
      <x/>
      <x v="1"/>
      <x v="4"/>
      <x v="2"/>
      <x v="2"/>
      <x/>
      <x v="3"/>
      <x v="1"/>
      <x v="4"/>
    </i>
    <i r="3">
      <x v="19"/>
      <x v="27"/>
      <x v="7"/>
      <x v="1"/>
      <x/>
      <x v="29"/>
      <x v="14"/>
      <x v="27"/>
      <x v="27"/>
      <x/>
      <x v="3"/>
      <x v="1"/>
      <x v="1"/>
      <x v="1"/>
      <x v="2"/>
      <x v="1"/>
      <x/>
      <x/>
      <x/>
      <x/>
      <x v="1"/>
      <x/>
      <x v="1"/>
      <x/>
      <x v="2"/>
      <x v="2"/>
      <x/>
      <x/>
      <x v="1"/>
      <x v="4"/>
    </i>
    <i r="3">
      <x v="32"/>
      <x v="30"/>
      <x v="17"/>
      <x v="1"/>
      <x v="2"/>
      <x v="17"/>
      <x v="21"/>
      <x v="34"/>
      <x v="34"/>
      <x/>
      <x v="2"/>
      <x v="1"/>
      <x v="1"/>
      <x v="1"/>
      <x v="2"/>
      <x v="1"/>
      <x/>
      <x/>
      <x/>
      <x/>
      <x v="1"/>
      <x/>
      <x/>
      <x v="4"/>
      <x v="2"/>
      <x v="1"/>
      <x/>
      <x v="3"/>
      <x v="1"/>
      <x v="4"/>
    </i>
    <i r="3">
      <x v="33"/>
      <x v="31"/>
      <x v="15"/>
      <x v="2"/>
      <x/>
      <x v="2"/>
      <x v="34"/>
      <x v="35"/>
      <x v="35"/>
      <x/>
      <x v="3"/>
      <x/>
      <x v="1"/>
      <x v="1"/>
      <x v="1"/>
      <x v="1"/>
      <x v="1"/>
      <x/>
      <x/>
      <x v="2"/>
      <x v="1"/>
      <x/>
      <x v="1"/>
      <x/>
      <x v="2"/>
      <x/>
      <x v="2"/>
      <x v="1"/>
      <x v="1"/>
      <x v="4"/>
    </i>
    <i r="3">
      <x v="34"/>
      <x v="32"/>
      <x v="11"/>
      <x v="2"/>
      <x v="3"/>
      <x v="3"/>
      <x v="33"/>
      <x v="36"/>
      <x v="36"/>
      <x/>
      <x v="4"/>
      <x/>
      <x v="2"/>
      <x v="2"/>
      <x v="1"/>
      <x v="1"/>
      <x/>
      <x/>
      <x/>
      <x/>
      <x/>
      <x/>
      <x v="1"/>
      <x/>
      <x v="2"/>
      <x/>
      <x/>
      <x/>
      <x v="2"/>
      <x v="4"/>
    </i>
    <i r="3">
      <x v="35"/>
      <x v="33"/>
      <x v="3"/>
      <x v="3"/>
      <x v="3"/>
      <x v="20"/>
      <x v="17"/>
      <x v="37"/>
      <x v="37"/>
      <x/>
      <x v="2"/>
      <x v="1"/>
      <x v="1"/>
      <x v="1"/>
      <x v="1"/>
      <x v="1"/>
      <x/>
      <x/>
      <x/>
      <x/>
      <x v="1"/>
      <x/>
      <x v="1"/>
      <x v="4"/>
      <x v="2"/>
      <x v="2"/>
      <x/>
      <x v="3"/>
      <x v="1"/>
      <x v="4"/>
    </i>
    <i r="3">
      <x v="36"/>
      <x v="34"/>
      <x v="17"/>
      <x v="3"/>
      <x v="1"/>
      <x/>
      <x v="39"/>
      <x v="38"/>
      <x v="38"/>
      <x/>
      <x v="1"/>
      <x/>
      <x v="1"/>
      <x v="1"/>
      <x v="1"/>
      <x v="1"/>
      <x v="1"/>
      <x/>
      <x/>
      <x/>
      <x v="2"/>
      <x/>
      <x v="1"/>
      <x v="2"/>
      <x v="2"/>
      <x v="2"/>
      <x/>
      <x v="3"/>
      <x v="1"/>
      <x v="4"/>
    </i>
    <i r="3">
      <x v="37"/>
      <x v="35"/>
      <x v="16"/>
      <x v="1"/>
      <x v="1"/>
      <x v="1"/>
      <x v="2"/>
      <x v="39"/>
      <x v="39"/>
      <x/>
      <x v="2"/>
      <x/>
      <x v="2"/>
      <x v="2"/>
      <x v="1"/>
      <x v="1"/>
      <x/>
      <x/>
      <x/>
      <x/>
      <x v="1"/>
      <x/>
      <x v="1"/>
      <x v="2"/>
      <x v="2"/>
      <x v="2"/>
      <x v="2"/>
      <x/>
      <x/>
      <x v="4"/>
    </i>
    <i r="2">
      <x v="1"/>
      <x/>
      <x v="2"/>
      <x v="14"/>
      <x v="2"/>
      <x v="2"/>
      <x v="37"/>
      <x v="1"/>
      <x v="32"/>
      <x v="32"/>
      <x/>
      <x v="3"/>
      <x/>
      <x v="1"/>
      <x v="1"/>
      <x v="1"/>
      <x v="1"/>
      <x/>
      <x/>
      <x/>
      <x v="2"/>
      <x/>
      <x v="1"/>
      <x v="1"/>
      <x v="3"/>
      <x/>
      <x/>
      <x v="2"/>
      <x/>
      <x v="1"/>
      <x v="3"/>
    </i>
    <i r="3">
      <x v="2"/>
      <x v="14"/>
      <x v="2"/>
      <x v="1"/>
      <x v="1"/>
      <x v="36"/>
      <x v="3"/>
      <x v="21"/>
      <x v="21"/>
      <x/>
      <x v="3"/>
      <x/>
      <x v="1"/>
      <x v="1"/>
      <x v="1"/>
      <x v="1"/>
      <x v="1"/>
      <x/>
      <x/>
      <x/>
      <x v="1"/>
      <x/>
      <x v="1"/>
      <x v="1"/>
      <x v="2"/>
      <x v="2"/>
      <x/>
      <x v="2"/>
      <x v="2"/>
      <x v="1"/>
    </i>
    <i r="3">
      <x v="3"/>
      <x v="1"/>
      <x v="3"/>
      <x v="2"/>
      <x v="2"/>
      <x v="35"/>
      <x v="5"/>
      <x v="23"/>
      <x v="23"/>
      <x v="4"/>
      <x v="3"/>
      <x/>
      <x v="1"/>
      <x v="1"/>
      <x v="1"/>
      <x v="1"/>
      <x v="1"/>
      <x/>
      <x/>
      <x v="2"/>
      <x v="1"/>
      <x/>
      <x v="1"/>
      <x/>
      <x v="2"/>
      <x/>
      <x v="2"/>
      <x/>
      <x v="2"/>
      <x v="2"/>
    </i>
    <i r="3">
      <x v="23"/>
      <x v="47"/>
      <x v="1"/>
      <x v="1"/>
      <x/>
      <x v="34"/>
      <x v="6"/>
      <x v="33"/>
      <x v="33"/>
      <x/>
      <x v="3"/>
      <x/>
      <x v="1"/>
      <x v="1"/>
      <x v="2"/>
      <x v="1"/>
      <x/>
      <x/>
      <x/>
      <x/>
      <x v="1"/>
      <x/>
      <x v="1"/>
      <x v="1"/>
      <x v="2"/>
      <x v="1"/>
      <x/>
      <x/>
      <x v="2"/>
      <x v="2"/>
    </i>
    <i r="2">
      <x v="2"/>
      <x v="22"/>
      <x v="8"/>
      <x v="7"/>
      <x/>
      <x v="4"/>
      <x v="13"/>
      <x/>
      <x v="22"/>
      <x v="22"/>
      <x v="3"/>
      <x v="2"/>
      <x v="1"/>
      <x v="1"/>
      <x v="1"/>
      <x v="2"/>
      <x v="1"/>
      <x/>
      <x/>
      <x/>
      <x/>
      <x v="1"/>
      <x/>
      <x v="1"/>
      <x/>
      <x v="2"/>
      <x v="2"/>
      <x/>
      <x v="3"/>
      <x/>
      <x v="2"/>
    </i>
    <i r="2">
      <x v="3"/>
      <x v="40"/>
      <x v="38"/>
      <x v="20"/>
      <x v="4"/>
      <x v="5"/>
      <x v="41"/>
      <x v="41"/>
      <x/>
      <x/>
      <x/>
      <x/>
      <x v="1"/>
      <x/>
      <x/>
      <x/>
      <x/>
      <x v="2"/>
      <x v="1"/>
      <x v="1"/>
      <x v="3"/>
      <x v="3"/>
      <x v="2"/>
      <x v="2"/>
      <x v="5"/>
      <x v="3"/>
      <x v="3"/>
      <x v="3"/>
      <x v="4"/>
      <x v="4"/>
      <x/>
    </i>
    <i r="3">
      <x v="41"/>
      <x v="39"/>
      <x v="21"/>
      <x v="4"/>
      <x v="5"/>
      <x v="42"/>
      <x v="42"/>
      <x/>
      <x/>
      <x/>
      <x/>
      <x/>
      <x/>
      <x/>
      <x/>
      <x/>
      <x v="2"/>
      <x v="1"/>
      <x v="1"/>
      <x v="3"/>
      <x v="3"/>
      <x v="2"/>
      <x v="2"/>
      <x v="5"/>
      <x v="3"/>
      <x v="3"/>
      <x v="3"/>
      <x v="4"/>
      <x v="4"/>
      <x v="1"/>
    </i>
    <i r="3">
      <x v="42"/>
      <x v="40"/>
      <x v="20"/>
      <x v="4"/>
      <x v="5"/>
      <x v="43"/>
      <x v="43"/>
      <x/>
      <x/>
      <x/>
      <x/>
      <x v="1"/>
      <x/>
      <x/>
      <x/>
      <x/>
      <x v="2"/>
      <x v="1"/>
      <x v="1"/>
      <x v="3"/>
      <x v="3"/>
      <x v="2"/>
      <x v="2"/>
      <x v="5"/>
      <x v="3"/>
      <x v="3"/>
      <x v="3"/>
      <x v="4"/>
      <x v="4"/>
      <x v="1"/>
    </i>
    <i r="3">
      <x v="43"/>
      <x v="41"/>
      <x v="22"/>
      <x v="4"/>
      <x v="5"/>
      <x v="44"/>
      <x v="44"/>
      <x/>
      <x/>
      <x/>
      <x/>
      <x v="1"/>
      <x/>
      <x/>
      <x/>
      <x/>
      <x v="2"/>
      <x v="1"/>
      <x v="1"/>
      <x v="3"/>
      <x v="3"/>
      <x v="2"/>
      <x v="2"/>
      <x v="5"/>
      <x v="3"/>
      <x v="3"/>
      <x v="3"/>
      <x v="4"/>
      <x v="4"/>
      <x v="1"/>
    </i>
    <i r="3">
      <x v="44"/>
      <x v="42"/>
      <x v="23"/>
      <x v="4"/>
      <x v="5"/>
      <x v="45"/>
      <x v="41"/>
      <x/>
      <x/>
      <x/>
      <x/>
      <x v="1"/>
      <x/>
      <x/>
      <x/>
      <x/>
      <x v="1"/>
      <x v="1"/>
      <x v="1"/>
      <x v="3"/>
      <x v="3"/>
      <x v="2"/>
      <x v="2"/>
      <x v="5"/>
      <x v="3"/>
      <x v="3"/>
      <x v="3"/>
      <x v="4"/>
      <x v="4"/>
      <x v="1"/>
    </i>
    <i r="3">
      <x v="45"/>
      <x v="43"/>
      <x v="22"/>
      <x v="4"/>
      <x v="5"/>
      <x v="46"/>
      <x v="7"/>
      <x/>
      <x/>
      <x/>
      <x/>
      <x v="1"/>
      <x v="2"/>
      <x/>
      <x/>
      <x/>
      <x v="2"/>
      <x v="1"/>
      <x v="1"/>
      <x v="3"/>
      <x v="3"/>
      <x v="2"/>
      <x v="2"/>
      <x v="5"/>
      <x v="3"/>
      <x v="3"/>
      <x v="3"/>
      <x v="4"/>
      <x v="4"/>
      <x v="2"/>
    </i>
    <i r="3">
      <x v="46"/>
      <x v="44"/>
      <x v="24"/>
      <x v="4"/>
      <x v="5"/>
      <x v="47"/>
      <x v="4"/>
      <x/>
      <x/>
      <x/>
      <x/>
      <x/>
      <x/>
      <x/>
      <x/>
      <x/>
      <x v="2"/>
      <x v="1"/>
      <x v="1"/>
      <x v="3"/>
      <x v="3"/>
      <x v="2"/>
      <x v="2"/>
      <x v="5"/>
      <x v="3"/>
      <x v="3"/>
      <x v="3"/>
      <x v="4"/>
      <x v="4"/>
      <x v="2"/>
    </i>
  </rowItems>
  <colItems count="1">
    <i/>
  </colItems>
  <formats count="203">
    <format dxfId="480">
      <pivotArea dataOnly="0" labelOnly="1" outline="0" fieldPosition="0">
        <references count="1">
          <reference field="4" count="0"/>
        </references>
      </pivotArea>
    </format>
    <format dxfId="47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28"/>
          </reference>
          <reference field="4" count="1" selected="0">
            <x v="20"/>
          </reference>
          <reference field="5" count="1" selected="0">
            <x v="0"/>
          </reference>
          <reference field="11" count="1">
            <x v="2"/>
          </reference>
          <reference field="12" count="1" selected="0">
            <x v="8"/>
          </reference>
          <reference field="18" count="1" selected="0">
            <x v="0"/>
          </reference>
        </references>
      </pivotArea>
    </format>
    <format dxfId="47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6"/>
          </reference>
          <reference field="4" count="1" selected="0">
            <x v="4"/>
          </reference>
          <reference field="5" count="1" selected="0">
            <x v="1"/>
          </reference>
          <reference field="11" count="1">
            <x v="3"/>
          </reference>
          <reference field="12" count="1" selected="0">
            <x v="3"/>
          </reference>
          <reference field="18" count="1" selected="0">
            <x v="0"/>
          </reference>
        </references>
      </pivotArea>
    </format>
    <format dxfId="47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7"/>
          </reference>
          <reference field="4" count="1" selected="0">
            <x v="6"/>
          </reference>
          <reference field="5" count="1" selected="0">
            <x v="0"/>
          </reference>
          <reference field="11" count="1">
            <x v="1"/>
          </reference>
          <reference field="12" count="1" selected="0">
            <x v="7"/>
          </reference>
          <reference field="18" count="1" selected="0">
            <x v="1"/>
          </reference>
        </references>
      </pivotArea>
    </format>
    <format dxfId="47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9"/>
          </reference>
          <reference field="4" count="1" selected="0">
            <x v="22"/>
          </reference>
          <reference field="5" count="1" selected="0">
            <x v="0"/>
          </reference>
          <reference field="11" count="1">
            <x v="3"/>
          </reference>
          <reference field="12" count="1" selected="0">
            <x v="9"/>
          </reference>
          <reference field="18" count="1" selected="0">
            <x v="1"/>
          </reference>
        </references>
      </pivotArea>
    </format>
    <format dxfId="47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4"/>
          </reference>
          <reference field="4" count="1" selected="0">
            <x v="11"/>
          </reference>
          <reference field="5" count="1" selected="0">
            <x v="0"/>
          </reference>
          <reference field="11" count="1">
            <x v="1"/>
          </reference>
          <reference field="12" count="1" selected="0">
            <x v="4"/>
          </reference>
          <reference field="18" count="1" selected="0">
            <x v="1"/>
          </reference>
        </references>
      </pivotArea>
    </format>
    <format dxfId="47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2"/>
          </reference>
          <reference field="4" count="1" selected="0">
            <x v="12"/>
          </reference>
          <reference field="5" count="1" selected="0">
            <x v="0"/>
          </reference>
          <reference field="11" count="1">
            <x v="1"/>
          </reference>
          <reference field="12" count="1" selected="0">
            <x v="4"/>
          </reference>
          <reference field="18" count="1" selected="0">
            <x v="2"/>
          </reference>
        </references>
      </pivotArea>
    </format>
    <format dxfId="47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6"/>
          </reference>
          <reference field="4" count="1" selected="0">
            <x v="10"/>
          </reference>
          <reference field="5" count="1" selected="0">
            <x v="0"/>
          </reference>
          <reference field="11" count="1">
            <x v="2"/>
          </reference>
          <reference field="12" count="1" selected="0">
            <x v="4"/>
          </reference>
          <reference field="18" count="1" selected="0">
            <x v="2"/>
          </reference>
        </references>
      </pivotArea>
    </format>
    <format dxfId="47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20"/>
          </reference>
          <reference field="4" count="1" selected="0">
            <x v="7"/>
          </reference>
          <reference field="5" count="1" selected="0">
            <x v="0"/>
          </reference>
          <reference field="11" count="1">
            <x v="1"/>
          </reference>
          <reference field="12" count="1" selected="0">
            <x v="7"/>
          </reference>
          <reference field="18" count="1" selected="0">
            <x v="2"/>
          </reference>
        </references>
      </pivotArea>
    </format>
    <format dxfId="47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24"/>
          </reference>
          <reference field="4" count="1" selected="0">
            <x v="0"/>
          </reference>
          <reference field="5" count="1" selected="0">
            <x v="0"/>
          </reference>
          <reference field="11" count="1">
            <x v="2"/>
          </reference>
          <reference field="12" count="1" selected="0">
            <x v="6"/>
          </reference>
          <reference field="18" count="1" selected="0">
            <x v="2"/>
          </reference>
        </references>
      </pivotArea>
    </format>
    <format dxfId="47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29"/>
          </reference>
          <reference field="4" count="1" selected="0">
            <x v="21"/>
          </reference>
          <reference field="5" count="1" selected="0">
            <x v="0"/>
          </reference>
          <reference field="11" count="1">
            <x v="3"/>
          </reference>
          <reference field="12" count="1" selected="0">
            <x v="4"/>
          </reference>
          <reference field="18" count="1" selected="0">
            <x v="2"/>
          </reference>
        </references>
      </pivotArea>
    </format>
    <format dxfId="46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31"/>
          </reference>
          <reference field="4" count="1" selected="0">
            <x v="24"/>
          </reference>
          <reference field="5" count="1" selected="0">
            <x v="0"/>
          </reference>
          <reference field="11" count="1">
            <x v="2"/>
          </reference>
          <reference field="12" count="1" selected="0">
            <x v="12"/>
          </reference>
          <reference field="18" count="1" selected="0">
            <x v="2"/>
          </reference>
        </references>
      </pivotArea>
    </format>
    <format dxfId="46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28"/>
          </reference>
          <reference field="4" count="1" selected="0">
            <x v="20"/>
          </reference>
          <reference field="5" count="1" selected="0">
            <x v="0"/>
          </reference>
          <reference field="11" count="1" selected="0">
            <x v="2"/>
          </reference>
          <reference field="12" count="1" selected="0">
            <x v="8"/>
          </reference>
          <reference field="18" count="1" selected="0">
            <x v="0"/>
          </reference>
          <reference field="47" count="1">
            <x v="3"/>
          </reference>
        </references>
      </pivotArea>
    </format>
    <format dxfId="46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7"/>
          </reference>
          <reference field="4" count="1" selected="0">
            <x v="6"/>
          </reference>
          <reference field="5" count="1" selected="0">
            <x v="0"/>
          </reference>
          <reference field="11" count="1" selected="0">
            <x v="1"/>
          </reference>
          <reference field="12" count="1" selected="0">
            <x v="7"/>
          </reference>
          <reference field="18" count="1" selected="0">
            <x v="1"/>
          </reference>
          <reference field="47" count="1">
            <x v="0"/>
          </reference>
        </references>
      </pivotArea>
    </format>
    <format dxfId="46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9"/>
          </reference>
          <reference field="4" count="1" selected="0">
            <x v="22"/>
          </reference>
          <reference field="5" count="1" selected="0">
            <x v="0"/>
          </reference>
          <reference field="11" count="1" selected="0">
            <x v="3"/>
          </reference>
          <reference field="12" count="1" selected="0">
            <x v="9"/>
          </reference>
          <reference field="18" count="1" selected="0">
            <x v="1"/>
          </reference>
          <reference field="47" count="1">
            <x v="3"/>
          </reference>
        </references>
      </pivotArea>
    </format>
    <format dxfId="46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4"/>
          </reference>
          <reference field="4" count="1" selected="0">
            <x v="11"/>
          </reference>
          <reference field="5" count="1" selected="0">
            <x v="0"/>
          </reference>
          <reference field="11" count="1" selected="0">
            <x v="1"/>
          </reference>
          <reference field="12" count="1" selected="0">
            <x v="4"/>
          </reference>
          <reference field="18" count="1" selected="0">
            <x v="1"/>
          </reference>
          <reference field="47" count="1">
            <x v="1"/>
          </reference>
        </references>
      </pivotArea>
    </format>
    <format dxfId="46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2"/>
          </reference>
          <reference field="4" count="1" selected="0">
            <x v="12"/>
          </reference>
          <reference field="5" count="1" selected="0">
            <x v="0"/>
          </reference>
          <reference field="11" count="1" selected="0">
            <x v="1"/>
          </reference>
          <reference field="12" count="1" selected="0">
            <x v="4"/>
          </reference>
          <reference field="18" count="1" selected="0">
            <x v="2"/>
          </reference>
          <reference field="47" count="1">
            <x v="3"/>
          </reference>
        </references>
      </pivotArea>
    </format>
    <format dxfId="46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5"/>
          </reference>
          <reference field="4" count="1" selected="0">
            <x v="16"/>
          </reference>
          <reference field="5" count="1" selected="0">
            <x v="0"/>
          </reference>
          <reference field="11" count="1" selected="0">
            <x v="1"/>
          </reference>
          <reference field="12" count="1" selected="0">
            <x v="5"/>
          </reference>
          <reference field="18" count="1" selected="0">
            <x v="2"/>
          </reference>
          <reference field="47" count="1">
            <x v="0"/>
          </reference>
        </references>
      </pivotArea>
    </format>
    <format dxfId="46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6"/>
          </reference>
          <reference field="4" count="1" selected="0">
            <x v="10"/>
          </reference>
          <reference field="5" count="1" selected="0">
            <x v="0"/>
          </reference>
          <reference field="11" count="1" selected="0">
            <x v="2"/>
          </reference>
          <reference field="12" count="1" selected="0">
            <x v="4"/>
          </reference>
          <reference field="18" count="1" selected="0">
            <x v="2"/>
          </reference>
          <reference field="47" count="1">
            <x v="3"/>
          </reference>
        </references>
      </pivotArea>
    </format>
    <format dxfId="46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20"/>
          </reference>
          <reference field="4" count="1" selected="0">
            <x v="7"/>
          </reference>
          <reference field="5" count="1" selected="0">
            <x v="0"/>
          </reference>
          <reference field="11" count="1" selected="0">
            <x v="1"/>
          </reference>
          <reference field="12" count="1" selected="0">
            <x v="7"/>
          </reference>
          <reference field="18" count="1" selected="0">
            <x v="2"/>
          </reference>
          <reference field="47" count="1">
            <x v="1"/>
          </reference>
        </references>
      </pivotArea>
    </format>
    <format dxfId="46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24"/>
          </reference>
          <reference field="4" count="1" selected="0">
            <x v="0"/>
          </reference>
          <reference field="5" count="1" selected="0">
            <x v="0"/>
          </reference>
          <reference field="11" count="1" selected="0">
            <x v="2"/>
          </reference>
          <reference field="12" count="1" selected="0">
            <x v="6"/>
          </reference>
          <reference field="18" count="1" selected="0">
            <x v="2"/>
          </reference>
          <reference field="47" count="1">
            <x v="3"/>
          </reference>
        </references>
      </pivotArea>
    </format>
    <format dxfId="45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29"/>
          </reference>
          <reference field="4" count="1" selected="0">
            <x v="21"/>
          </reference>
          <reference field="5" count="1" selected="0">
            <x v="0"/>
          </reference>
          <reference field="11" count="1" selected="0">
            <x v="3"/>
          </reference>
          <reference field="12" count="1" selected="0">
            <x v="4"/>
          </reference>
          <reference field="18" count="1" selected="0">
            <x v="2"/>
          </reference>
          <reference field="47" count="1">
            <x v="2"/>
          </reference>
        </references>
      </pivotArea>
    </format>
    <format dxfId="45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30"/>
          </reference>
          <reference field="4" count="1" selected="0">
            <x v="23"/>
          </reference>
          <reference field="5" count="1" selected="0">
            <x v="0"/>
          </reference>
          <reference field="11" count="1" selected="0">
            <x v="3"/>
          </reference>
          <reference field="12" count="1" selected="0">
            <x v="10"/>
          </reference>
          <reference field="18" count="1" selected="0">
            <x v="2"/>
          </reference>
          <reference field="47" count="1">
            <x v="3"/>
          </reference>
        </references>
      </pivotArea>
    </format>
    <format dxfId="457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28"/>
          </reference>
          <reference field="4" count="1" selected="0">
            <x v="20"/>
          </reference>
          <reference field="5" count="1" selected="0">
            <x v="0"/>
          </reference>
          <reference field="11" count="1" selected="0">
            <x v="2"/>
          </reference>
          <reference field="12" count="1" selected="0">
            <x v="8"/>
          </reference>
          <reference field="14" count="1">
            <x v="24"/>
          </reference>
          <reference field="18" count="1" selected="0">
            <x v="0"/>
          </reference>
          <reference field="47" count="1" selected="0">
            <x v="3"/>
          </reference>
        </references>
      </pivotArea>
    </format>
    <format dxfId="456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6"/>
          </reference>
          <reference field="4" count="1" selected="0">
            <x v="4"/>
          </reference>
          <reference field="5" count="1" selected="0">
            <x v="1"/>
          </reference>
          <reference field="11" count="1" selected="0">
            <x v="3"/>
          </reference>
          <reference field="12" count="1" selected="0">
            <x v="3"/>
          </reference>
          <reference field="14" count="1">
            <x v="8"/>
          </reference>
          <reference field="18" count="1" selected="0">
            <x v="0"/>
          </reference>
          <reference field="47" count="1" selected="0">
            <x v="3"/>
          </reference>
        </references>
      </pivotArea>
    </format>
    <format dxfId="455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7"/>
          </reference>
          <reference field="4" count="1" selected="0">
            <x v="6"/>
          </reference>
          <reference field="5" count="1" selected="0">
            <x v="0"/>
          </reference>
          <reference field="11" count="1" selected="0">
            <x v="1"/>
          </reference>
          <reference field="12" count="1" selected="0">
            <x v="7"/>
          </reference>
          <reference field="14" count="1">
            <x v="22"/>
          </reference>
          <reference field="18" count="1" selected="0">
            <x v="1"/>
          </reference>
          <reference field="47" count="1" selected="0">
            <x v="0"/>
          </reference>
        </references>
      </pivotArea>
    </format>
    <format dxfId="454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9"/>
          </reference>
          <reference field="4" count="1" selected="0">
            <x v="22"/>
          </reference>
          <reference field="5" count="1" selected="0">
            <x v="0"/>
          </reference>
          <reference field="11" count="1" selected="0">
            <x v="3"/>
          </reference>
          <reference field="12" count="1" selected="0">
            <x v="9"/>
          </reference>
          <reference field="14" count="1">
            <x v="11"/>
          </reference>
          <reference field="18" count="1" selected="0">
            <x v="1"/>
          </reference>
          <reference field="47" count="1" selected="0">
            <x v="3"/>
          </reference>
        </references>
      </pivotArea>
    </format>
    <format dxfId="453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14"/>
          </reference>
          <reference field="4" count="1" selected="0">
            <x v="11"/>
          </reference>
          <reference field="5" count="1" selected="0">
            <x v="0"/>
          </reference>
          <reference field="11" count="1" selected="0">
            <x v="1"/>
          </reference>
          <reference field="12" count="1" selected="0">
            <x v="4"/>
          </reference>
          <reference field="14" count="1">
            <x v="10"/>
          </reference>
          <reference field="18" count="1" selected="0">
            <x v="1"/>
          </reference>
          <reference field="47" count="1" selected="0">
            <x v="1"/>
          </reference>
        </references>
      </pivotArea>
    </format>
    <format dxfId="452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12"/>
          </reference>
          <reference field="4" count="1" selected="0">
            <x v="12"/>
          </reference>
          <reference field="5" count="1" selected="0">
            <x v="0"/>
          </reference>
          <reference field="11" count="1" selected="0">
            <x v="1"/>
          </reference>
          <reference field="12" count="1" selected="0">
            <x v="4"/>
          </reference>
          <reference field="14" count="1">
            <x v="40"/>
          </reference>
          <reference field="18" count="1" selected="0">
            <x v="2"/>
          </reference>
          <reference field="47" count="1" selected="0">
            <x v="3"/>
          </reference>
        </references>
      </pivotArea>
    </format>
    <format dxfId="451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15"/>
          </reference>
          <reference field="4" count="1" selected="0">
            <x v="16"/>
          </reference>
          <reference field="5" count="1" selected="0">
            <x v="0"/>
          </reference>
          <reference field="11" count="1" selected="0">
            <x v="1"/>
          </reference>
          <reference field="12" count="1" selected="0">
            <x v="5"/>
          </reference>
          <reference field="14" count="1">
            <x v="23"/>
          </reference>
          <reference field="18" count="1" selected="0">
            <x v="2"/>
          </reference>
          <reference field="47" count="1" selected="0">
            <x v="0"/>
          </reference>
        </references>
      </pivotArea>
    </format>
    <format dxfId="450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16"/>
          </reference>
          <reference field="4" count="1" selected="0">
            <x v="10"/>
          </reference>
          <reference field="5" count="1" selected="0">
            <x v="0"/>
          </reference>
          <reference field="11" count="1" selected="0">
            <x v="2"/>
          </reference>
          <reference field="12" count="1" selected="0">
            <x v="4"/>
          </reference>
          <reference field="14" count="1">
            <x v="27"/>
          </reference>
          <reference field="18" count="1" selected="0">
            <x v="2"/>
          </reference>
          <reference field="47" count="1" selected="0">
            <x v="3"/>
          </reference>
        </references>
      </pivotArea>
    </format>
    <format dxfId="449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20"/>
          </reference>
          <reference field="4" count="1" selected="0">
            <x v="7"/>
          </reference>
          <reference field="5" count="1" selected="0">
            <x v="0"/>
          </reference>
          <reference field="11" count="1" selected="0">
            <x v="1"/>
          </reference>
          <reference field="12" count="1" selected="0">
            <x v="7"/>
          </reference>
          <reference field="14" count="1">
            <x v="12"/>
          </reference>
          <reference field="18" count="1" selected="0">
            <x v="2"/>
          </reference>
          <reference field="47" count="1" selected="0">
            <x v="1"/>
          </reference>
        </references>
      </pivotArea>
    </format>
    <format dxfId="448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24"/>
          </reference>
          <reference field="4" count="1" selected="0">
            <x v="0"/>
          </reference>
          <reference field="5" count="1" selected="0">
            <x v="0"/>
          </reference>
          <reference field="11" count="1" selected="0">
            <x v="2"/>
          </reference>
          <reference field="12" count="1" selected="0">
            <x v="6"/>
          </reference>
          <reference field="14" count="1">
            <x v="37"/>
          </reference>
          <reference field="18" count="1" selected="0">
            <x v="2"/>
          </reference>
          <reference field="47" count="1" selected="0">
            <x v="3"/>
          </reference>
        </references>
      </pivotArea>
    </format>
    <format dxfId="447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29"/>
          </reference>
          <reference field="4" count="1" selected="0">
            <x v="21"/>
          </reference>
          <reference field="5" count="1" selected="0">
            <x v="0"/>
          </reference>
          <reference field="11" count="1" selected="0">
            <x v="3"/>
          </reference>
          <reference field="12" count="1" selected="0">
            <x v="4"/>
          </reference>
          <reference field="14" count="1">
            <x v="32"/>
          </reference>
          <reference field="18" count="1" selected="0">
            <x v="2"/>
          </reference>
          <reference field="47" count="1" selected="0">
            <x v="2"/>
          </reference>
        </references>
      </pivotArea>
    </format>
    <format dxfId="446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30"/>
          </reference>
          <reference field="4" count="1" selected="0">
            <x v="23"/>
          </reference>
          <reference field="5" count="1" selected="0">
            <x v="0"/>
          </reference>
          <reference field="11" count="1" selected="0">
            <x v="3"/>
          </reference>
          <reference field="12" count="1" selected="0">
            <x v="10"/>
          </reference>
          <reference field="14" count="1">
            <x v="36"/>
          </reference>
          <reference field="18" count="1" selected="0">
            <x v="2"/>
          </reference>
          <reference field="47" count="1" selected="0">
            <x v="3"/>
          </reference>
        </references>
      </pivotArea>
    </format>
    <format dxfId="445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31"/>
          </reference>
          <reference field="4" count="1" selected="0">
            <x v="24"/>
          </reference>
          <reference field="5" count="1" selected="0">
            <x v="0"/>
          </reference>
          <reference field="11" count="1" selected="0">
            <x v="2"/>
          </reference>
          <reference field="12" count="1" selected="0">
            <x v="12"/>
          </reference>
          <reference field="14" count="1">
            <x v="20"/>
          </reference>
          <reference field="18" count="1" selected="0">
            <x v="2"/>
          </reference>
          <reference field="47" count="1" selected="0">
            <x v="3"/>
          </reference>
        </references>
      </pivotArea>
    </format>
    <format dxfId="444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28"/>
          </reference>
          <reference field="4" count="1" selected="0">
            <x v="20"/>
          </reference>
          <reference field="5" count="1" selected="0">
            <x v="0"/>
          </reference>
          <reference field="11" count="1" selected="0">
            <x v="2"/>
          </reference>
          <reference field="12" count="1" selected="0">
            <x v="8"/>
          </reference>
          <reference field="14" count="1">
            <x v="24"/>
          </reference>
          <reference field="18" count="1" selected="0">
            <x v="0"/>
          </reference>
          <reference field="47" count="1" selected="0">
            <x v="3"/>
          </reference>
        </references>
      </pivotArea>
    </format>
    <format dxfId="443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6"/>
          </reference>
          <reference field="4" count="1" selected="0">
            <x v="4"/>
          </reference>
          <reference field="5" count="1" selected="0">
            <x v="1"/>
          </reference>
          <reference field="11" count="1" selected="0">
            <x v="3"/>
          </reference>
          <reference field="12" count="1" selected="0">
            <x v="3"/>
          </reference>
          <reference field="14" count="1">
            <x v="8"/>
          </reference>
          <reference field="18" count="1" selected="0">
            <x v="0"/>
          </reference>
          <reference field="47" count="1" selected="0">
            <x v="3"/>
          </reference>
        </references>
      </pivotArea>
    </format>
    <format dxfId="442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7"/>
          </reference>
          <reference field="4" count="1" selected="0">
            <x v="6"/>
          </reference>
          <reference field="5" count="1" selected="0">
            <x v="0"/>
          </reference>
          <reference field="11" count="1" selected="0">
            <x v="1"/>
          </reference>
          <reference field="12" count="1" selected="0">
            <x v="7"/>
          </reference>
          <reference field="14" count="1">
            <x v="22"/>
          </reference>
          <reference field="18" count="1" selected="0">
            <x v="1"/>
          </reference>
          <reference field="47" count="1" selected="0">
            <x v="0"/>
          </reference>
        </references>
      </pivotArea>
    </format>
    <format dxfId="441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9"/>
          </reference>
          <reference field="4" count="1" selected="0">
            <x v="22"/>
          </reference>
          <reference field="5" count="1" selected="0">
            <x v="0"/>
          </reference>
          <reference field="11" count="1" selected="0">
            <x v="3"/>
          </reference>
          <reference field="12" count="1" selected="0">
            <x v="9"/>
          </reference>
          <reference field="14" count="1">
            <x v="11"/>
          </reference>
          <reference field="18" count="1" selected="0">
            <x v="1"/>
          </reference>
          <reference field="47" count="1" selected="0">
            <x v="3"/>
          </reference>
        </references>
      </pivotArea>
    </format>
    <format dxfId="440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14"/>
          </reference>
          <reference field="4" count="1" selected="0">
            <x v="11"/>
          </reference>
          <reference field="5" count="1" selected="0">
            <x v="0"/>
          </reference>
          <reference field="11" count="1" selected="0">
            <x v="1"/>
          </reference>
          <reference field="12" count="1" selected="0">
            <x v="4"/>
          </reference>
          <reference field="14" count="1">
            <x v="10"/>
          </reference>
          <reference field="18" count="1" selected="0">
            <x v="1"/>
          </reference>
          <reference field="47" count="1" selected="0">
            <x v="1"/>
          </reference>
        </references>
      </pivotArea>
    </format>
    <format dxfId="439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12"/>
          </reference>
          <reference field="4" count="1" selected="0">
            <x v="12"/>
          </reference>
          <reference field="5" count="1" selected="0">
            <x v="0"/>
          </reference>
          <reference field="11" count="1" selected="0">
            <x v="1"/>
          </reference>
          <reference field="12" count="1" selected="0">
            <x v="4"/>
          </reference>
          <reference field="14" count="1">
            <x v="40"/>
          </reference>
          <reference field="18" count="1" selected="0">
            <x v="2"/>
          </reference>
          <reference field="47" count="1" selected="0">
            <x v="3"/>
          </reference>
        </references>
      </pivotArea>
    </format>
    <format dxfId="438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15"/>
          </reference>
          <reference field="4" count="1" selected="0">
            <x v="16"/>
          </reference>
          <reference field="5" count="1" selected="0">
            <x v="0"/>
          </reference>
          <reference field="11" count="1" selected="0">
            <x v="1"/>
          </reference>
          <reference field="12" count="1" selected="0">
            <x v="5"/>
          </reference>
          <reference field="14" count="1">
            <x v="23"/>
          </reference>
          <reference field="18" count="1" selected="0">
            <x v="2"/>
          </reference>
          <reference field="47" count="1" selected="0">
            <x v="0"/>
          </reference>
        </references>
      </pivotArea>
    </format>
    <format dxfId="437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16"/>
          </reference>
          <reference field="4" count="1" selected="0">
            <x v="10"/>
          </reference>
          <reference field="5" count="1" selected="0">
            <x v="0"/>
          </reference>
          <reference field="11" count="1" selected="0">
            <x v="2"/>
          </reference>
          <reference field="12" count="1" selected="0">
            <x v="4"/>
          </reference>
          <reference field="14" count="1">
            <x v="27"/>
          </reference>
          <reference field="18" count="1" selected="0">
            <x v="2"/>
          </reference>
          <reference field="47" count="1" selected="0">
            <x v="3"/>
          </reference>
        </references>
      </pivotArea>
    </format>
    <format dxfId="436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20"/>
          </reference>
          <reference field="4" count="1" selected="0">
            <x v="7"/>
          </reference>
          <reference field="5" count="1" selected="0">
            <x v="0"/>
          </reference>
          <reference field="11" count="1" selected="0">
            <x v="1"/>
          </reference>
          <reference field="12" count="1" selected="0">
            <x v="7"/>
          </reference>
          <reference field="14" count="1">
            <x v="12"/>
          </reference>
          <reference field="18" count="1" selected="0">
            <x v="2"/>
          </reference>
          <reference field="47" count="1" selected="0">
            <x v="1"/>
          </reference>
        </references>
      </pivotArea>
    </format>
    <format dxfId="435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24"/>
          </reference>
          <reference field="4" count="1" selected="0">
            <x v="0"/>
          </reference>
          <reference field="5" count="1" selected="0">
            <x v="0"/>
          </reference>
          <reference field="11" count="1" selected="0">
            <x v="2"/>
          </reference>
          <reference field="12" count="1" selected="0">
            <x v="6"/>
          </reference>
          <reference field="14" count="1">
            <x v="37"/>
          </reference>
          <reference field="18" count="1" selected="0">
            <x v="2"/>
          </reference>
          <reference field="47" count="1" selected="0">
            <x v="3"/>
          </reference>
        </references>
      </pivotArea>
    </format>
    <format dxfId="434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29"/>
          </reference>
          <reference field="4" count="1" selected="0">
            <x v="21"/>
          </reference>
          <reference field="5" count="1" selected="0">
            <x v="0"/>
          </reference>
          <reference field="11" count="1" selected="0">
            <x v="3"/>
          </reference>
          <reference field="12" count="1" selected="0">
            <x v="4"/>
          </reference>
          <reference field="14" count="1">
            <x v="32"/>
          </reference>
          <reference field="18" count="1" selected="0">
            <x v="2"/>
          </reference>
          <reference field="47" count="1" selected="0">
            <x v="2"/>
          </reference>
        </references>
      </pivotArea>
    </format>
    <format dxfId="433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30"/>
          </reference>
          <reference field="4" count="1" selected="0">
            <x v="23"/>
          </reference>
          <reference field="5" count="1" selected="0">
            <x v="0"/>
          </reference>
          <reference field="11" count="1" selected="0">
            <x v="3"/>
          </reference>
          <reference field="12" count="1" selected="0">
            <x v="10"/>
          </reference>
          <reference field="14" count="1">
            <x v="36"/>
          </reference>
          <reference field="18" count="1" selected="0">
            <x v="2"/>
          </reference>
          <reference field="47" count="1" selected="0">
            <x v="3"/>
          </reference>
        </references>
      </pivotArea>
    </format>
    <format dxfId="432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31"/>
          </reference>
          <reference field="4" count="1" selected="0">
            <x v="24"/>
          </reference>
          <reference field="5" count="1" selected="0">
            <x v="0"/>
          </reference>
          <reference field="11" count="1" selected="0">
            <x v="2"/>
          </reference>
          <reference field="12" count="1" selected="0">
            <x v="12"/>
          </reference>
          <reference field="14" count="1">
            <x v="20"/>
          </reference>
          <reference field="18" count="1" selected="0">
            <x v="2"/>
          </reference>
          <reference field="47" count="1" selected="0">
            <x v="3"/>
          </reference>
        </references>
      </pivotArea>
    </format>
    <format dxfId="431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28"/>
          </reference>
          <reference field="4" count="1" selected="0">
            <x v="20"/>
          </reference>
          <reference field="5" count="1" selected="0">
            <x v="0"/>
          </reference>
          <reference field="11" count="1" selected="0">
            <x v="2"/>
          </reference>
          <reference field="12" count="1" selected="0">
            <x v="8"/>
          </reference>
          <reference field="14" count="1">
            <x v="24"/>
          </reference>
          <reference field="18" count="1" selected="0">
            <x v="0"/>
          </reference>
          <reference field="47" count="1" selected="0">
            <x v="3"/>
          </reference>
        </references>
      </pivotArea>
    </format>
    <format dxfId="430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6"/>
          </reference>
          <reference field="4" count="1" selected="0">
            <x v="4"/>
          </reference>
          <reference field="5" count="1" selected="0">
            <x v="1"/>
          </reference>
          <reference field="11" count="1" selected="0">
            <x v="3"/>
          </reference>
          <reference field="12" count="1" selected="0">
            <x v="3"/>
          </reference>
          <reference field="14" count="1">
            <x v="8"/>
          </reference>
          <reference field="18" count="1" selected="0">
            <x v="0"/>
          </reference>
          <reference field="47" count="1" selected="0">
            <x v="3"/>
          </reference>
        </references>
      </pivotArea>
    </format>
    <format dxfId="429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7"/>
          </reference>
          <reference field="4" count="1" selected="0">
            <x v="6"/>
          </reference>
          <reference field="5" count="1" selected="0">
            <x v="0"/>
          </reference>
          <reference field="11" count="1" selected="0">
            <x v="1"/>
          </reference>
          <reference field="12" count="1" selected="0">
            <x v="7"/>
          </reference>
          <reference field="14" count="1">
            <x v="22"/>
          </reference>
          <reference field="18" count="1" selected="0">
            <x v="1"/>
          </reference>
          <reference field="47" count="1" selected="0">
            <x v="0"/>
          </reference>
        </references>
      </pivotArea>
    </format>
    <format dxfId="428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9"/>
          </reference>
          <reference field="4" count="1" selected="0">
            <x v="22"/>
          </reference>
          <reference field="5" count="1" selected="0">
            <x v="0"/>
          </reference>
          <reference field="11" count="1" selected="0">
            <x v="3"/>
          </reference>
          <reference field="12" count="1" selected="0">
            <x v="9"/>
          </reference>
          <reference field="14" count="1">
            <x v="11"/>
          </reference>
          <reference field="18" count="1" selected="0">
            <x v="1"/>
          </reference>
          <reference field="47" count="1" selected="0">
            <x v="3"/>
          </reference>
        </references>
      </pivotArea>
    </format>
    <format dxfId="427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14"/>
          </reference>
          <reference field="4" count="1" selected="0">
            <x v="11"/>
          </reference>
          <reference field="5" count="1" selected="0">
            <x v="0"/>
          </reference>
          <reference field="11" count="1" selected="0">
            <x v="1"/>
          </reference>
          <reference field="12" count="1" selected="0">
            <x v="4"/>
          </reference>
          <reference field="14" count="1">
            <x v="10"/>
          </reference>
          <reference field="18" count="1" selected="0">
            <x v="1"/>
          </reference>
          <reference field="47" count="1" selected="0">
            <x v="1"/>
          </reference>
        </references>
      </pivotArea>
    </format>
    <format dxfId="426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12"/>
          </reference>
          <reference field="4" count="1" selected="0">
            <x v="12"/>
          </reference>
          <reference field="5" count="1" selected="0">
            <x v="0"/>
          </reference>
          <reference field="11" count="1" selected="0">
            <x v="1"/>
          </reference>
          <reference field="12" count="1" selected="0">
            <x v="4"/>
          </reference>
          <reference field="14" count="1">
            <x v="40"/>
          </reference>
          <reference field="18" count="1" selected="0">
            <x v="2"/>
          </reference>
          <reference field="47" count="1" selected="0">
            <x v="3"/>
          </reference>
        </references>
      </pivotArea>
    </format>
    <format dxfId="425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15"/>
          </reference>
          <reference field="4" count="1" selected="0">
            <x v="16"/>
          </reference>
          <reference field="5" count="1" selected="0">
            <x v="0"/>
          </reference>
          <reference field="11" count="1" selected="0">
            <x v="1"/>
          </reference>
          <reference field="12" count="1" selected="0">
            <x v="5"/>
          </reference>
          <reference field="14" count="1">
            <x v="23"/>
          </reference>
          <reference field="18" count="1" selected="0">
            <x v="2"/>
          </reference>
          <reference field="47" count="1" selected="0">
            <x v="0"/>
          </reference>
        </references>
      </pivotArea>
    </format>
    <format dxfId="424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16"/>
          </reference>
          <reference field="4" count="1" selected="0">
            <x v="10"/>
          </reference>
          <reference field="5" count="1" selected="0">
            <x v="0"/>
          </reference>
          <reference field="11" count="1" selected="0">
            <x v="2"/>
          </reference>
          <reference field="12" count="1" selected="0">
            <x v="4"/>
          </reference>
          <reference field="14" count="1">
            <x v="27"/>
          </reference>
          <reference field="18" count="1" selected="0">
            <x v="2"/>
          </reference>
          <reference field="47" count="1" selected="0">
            <x v="3"/>
          </reference>
        </references>
      </pivotArea>
    </format>
    <format dxfId="423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20"/>
          </reference>
          <reference field="4" count="1" selected="0">
            <x v="7"/>
          </reference>
          <reference field="5" count="1" selected="0">
            <x v="0"/>
          </reference>
          <reference field="11" count="1" selected="0">
            <x v="1"/>
          </reference>
          <reference field="12" count="1" selected="0">
            <x v="7"/>
          </reference>
          <reference field="14" count="1">
            <x v="12"/>
          </reference>
          <reference field="18" count="1" selected="0">
            <x v="2"/>
          </reference>
          <reference field="47" count="1" selected="0">
            <x v="1"/>
          </reference>
        </references>
      </pivotArea>
    </format>
    <format dxfId="422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24"/>
          </reference>
          <reference field="4" count="1" selected="0">
            <x v="0"/>
          </reference>
          <reference field="5" count="1" selected="0">
            <x v="0"/>
          </reference>
          <reference field="11" count="1" selected="0">
            <x v="2"/>
          </reference>
          <reference field="12" count="1" selected="0">
            <x v="6"/>
          </reference>
          <reference field="14" count="1">
            <x v="37"/>
          </reference>
          <reference field="18" count="1" selected="0">
            <x v="2"/>
          </reference>
          <reference field="47" count="1" selected="0">
            <x v="3"/>
          </reference>
        </references>
      </pivotArea>
    </format>
    <format dxfId="421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29"/>
          </reference>
          <reference field="4" count="1" selected="0">
            <x v="21"/>
          </reference>
          <reference field="5" count="1" selected="0">
            <x v="0"/>
          </reference>
          <reference field="11" count="1" selected="0">
            <x v="3"/>
          </reference>
          <reference field="12" count="1" selected="0">
            <x v="4"/>
          </reference>
          <reference field="14" count="1">
            <x v="32"/>
          </reference>
          <reference field="18" count="1" selected="0">
            <x v="2"/>
          </reference>
          <reference field="47" count="1" selected="0">
            <x v="2"/>
          </reference>
        </references>
      </pivotArea>
    </format>
    <format dxfId="420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30"/>
          </reference>
          <reference field="4" count="1" selected="0">
            <x v="23"/>
          </reference>
          <reference field="5" count="1" selected="0">
            <x v="0"/>
          </reference>
          <reference field="11" count="1" selected="0">
            <x v="3"/>
          </reference>
          <reference field="12" count="1" selected="0">
            <x v="10"/>
          </reference>
          <reference field="14" count="1">
            <x v="36"/>
          </reference>
          <reference field="18" count="1" selected="0">
            <x v="2"/>
          </reference>
          <reference field="47" count="1" selected="0">
            <x v="3"/>
          </reference>
        </references>
      </pivotArea>
    </format>
    <format dxfId="419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31"/>
          </reference>
          <reference field="4" count="1" selected="0">
            <x v="24"/>
          </reference>
          <reference field="5" count="1" selected="0">
            <x v="0"/>
          </reference>
          <reference field="11" count="1" selected="0">
            <x v="2"/>
          </reference>
          <reference field="12" count="1" selected="0">
            <x v="12"/>
          </reference>
          <reference field="14" count="1">
            <x v="20"/>
          </reference>
          <reference field="18" count="1" selected="0">
            <x v="2"/>
          </reference>
          <reference field="47" count="1" selected="0">
            <x v="3"/>
          </reference>
        </references>
      </pivotArea>
    </format>
    <format dxfId="418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28"/>
          </reference>
          <reference field="4" count="1" selected="0">
            <x v="20"/>
          </reference>
          <reference field="5" count="1" selected="0">
            <x v="0"/>
          </reference>
          <reference field="11" count="1" selected="0">
            <x v="2"/>
          </reference>
          <reference field="12" count="1" selected="0">
            <x v="8"/>
          </reference>
          <reference field="14" count="1">
            <x v="24"/>
          </reference>
          <reference field="18" count="1" selected="0">
            <x v="0"/>
          </reference>
          <reference field="47" count="1" selected="0">
            <x v="3"/>
          </reference>
        </references>
      </pivotArea>
    </format>
    <format dxfId="417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6"/>
          </reference>
          <reference field="4" count="1" selected="0">
            <x v="4"/>
          </reference>
          <reference field="5" count="1" selected="0">
            <x v="1"/>
          </reference>
          <reference field="11" count="1" selected="0">
            <x v="3"/>
          </reference>
          <reference field="12" count="1" selected="0">
            <x v="3"/>
          </reference>
          <reference field="14" count="1">
            <x v="8"/>
          </reference>
          <reference field="18" count="1" selected="0">
            <x v="0"/>
          </reference>
          <reference field="47" count="1" selected="0">
            <x v="3"/>
          </reference>
        </references>
      </pivotArea>
    </format>
    <format dxfId="416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7"/>
          </reference>
          <reference field="4" count="1" selected="0">
            <x v="6"/>
          </reference>
          <reference field="5" count="1" selected="0">
            <x v="0"/>
          </reference>
          <reference field="11" count="1" selected="0">
            <x v="1"/>
          </reference>
          <reference field="12" count="1" selected="0">
            <x v="7"/>
          </reference>
          <reference field="14" count="1">
            <x v="22"/>
          </reference>
          <reference field="18" count="1" selected="0">
            <x v="1"/>
          </reference>
          <reference field="47" count="1" selected="0">
            <x v="0"/>
          </reference>
        </references>
      </pivotArea>
    </format>
    <format dxfId="415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9"/>
          </reference>
          <reference field="4" count="1" selected="0">
            <x v="22"/>
          </reference>
          <reference field="5" count="1" selected="0">
            <x v="0"/>
          </reference>
          <reference field="11" count="1" selected="0">
            <x v="3"/>
          </reference>
          <reference field="12" count="1" selected="0">
            <x v="9"/>
          </reference>
          <reference field="14" count="1">
            <x v="11"/>
          </reference>
          <reference field="18" count="1" selected="0">
            <x v="1"/>
          </reference>
          <reference field="47" count="1" selected="0">
            <x v="3"/>
          </reference>
        </references>
      </pivotArea>
    </format>
    <format dxfId="414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14"/>
          </reference>
          <reference field="4" count="1" selected="0">
            <x v="11"/>
          </reference>
          <reference field="5" count="1" selected="0">
            <x v="0"/>
          </reference>
          <reference field="11" count="1" selected="0">
            <x v="1"/>
          </reference>
          <reference field="12" count="1" selected="0">
            <x v="4"/>
          </reference>
          <reference field="14" count="1">
            <x v="10"/>
          </reference>
          <reference field="18" count="1" selected="0">
            <x v="1"/>
          </reference>
          <reference field="47" count="1" selected="0">
            <x v="1"/>
          </reference>
        </references>
      </pivotArea>
    </format>
    <format dxfId="413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12"/>
          </reference>
          <reference field="4" count="1" selected="0">
            <x v="12"/>
          </reference>
          <reference field="5" count="1" selected="0">
            <x v="0"/>
          </reference>
          <reference field="11" count="1" selected="0">
            <x v="1"/>
          </reference>
          <reference field="12" count="1" selected="0">
            <x v="4"/>
          </reference>
          <reference field="14" count="1">
            <x v="40"/>
          </reference>
          <reference field="18" count="1" selected="0">
            <x v="2"/>
          </reference>
          <reference field="47" count="1" selected="0">
            <x v="3"/>
          </reference>
        </references>
      </pivotArea>
    </format>
    <format dxfId="412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15"/>
          </reference>
          <reference field="4" count="1" selected="0">
            <x v="16"/>
          </reference>
          <reference field="5" count="1" selected="0">
            <x v="0"/>
          </reference>
          <reference field="11" count="1" selected="0">
            <x v="1"/>
          </reference>
          <reference field="12" count="1" selected="0">
            <x v="5"/>
          </reference>
          <reference field="14" count="1">
            <x v="23"/>
          </reference>
          <reference field="18" count="1" selected="0">
            <x v="2"/>
          </reference>
          <reference field="47" count="1" selected="0">
            <x v="0"/>
          </reference>
        </references>
      </pivotArea>
    </format>
    <format dxfId="411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16"/>
          </reference>
          <reference field="4" count="1" selected="0">
            <x v="10"/>
          </reference>
          <reference field="5" count="1" selected="0">
            <x v="0"/>
          </reference>
          <reference field="11" count="1" selected="0">
            <x v="2"/>
          </reference>
          <reference field="12" count="1" selected="0">
            <x v="4"/>
          </reference>
          <reference field="14" count="1">
            <x v="27"/>
          </reference>
          <reference field="18" count="1" selected="0">
            <x v="2"/>
          </reference>
          <reference field="47" count="1" selected="0">
            <x v="3"/>
          </reference>
        </references>
      </pivotArea>
    </format>
    <format dxfId="410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20"/>
          </reference>
          <reference field="4" count="1" selected="0">
            <x v="7"/>
          </reference>
          <reference field="5" count="1" selected="0">
            <x v="0"/>
          </reference>
          <reference field="11" count="1" selected="0">
            <x v="1"/>
          </reference>
          <reference field="12" count="1" selected="0">
            <x v="7"/>
          </reference>
          <reference field="14" count="1">
            <x v="12"/>
          </reference>
          <reference field="18" count="1" selected="0">
            <x v="2"/>
          </reference>
          <reference field="47" count="1" selected="0">
            <x v="1"/>
          </reference>
        </references>
      </pivotArea>
    </format>
    <format dxfId="409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24"/>
          </reference>
          <reference field="4" count="1" selected="0">
            <x v="0"/>
          </reference>
          <reference field="5" count="1" selected="0">
            <x v="0"/>
          </reference>
          <reference field="11" count="1" selected="0">
            <x v="2"/>
          </reference>
          <reference field="12" count="1" selected="0">
            <x v="6"/>
          </reference>
          <reference field="14" count="1">
            <x v="37"/>
          </reference>
          <reference field="18" count="1" selected="0">
            <x v="2"/>
          </reference>
          <reference field="47" count="1" selected="0">
            <x v="3"/>
          </reference>
        </references>
      </pivotArea>
    </format>
    <format dxfId="408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29"/>
          </reference>
          <reference field="4" count="1" selected="0">
            <x v="21"/>
          </reference>
          <reference field="5" count="1" selected="0">
            <x v="0"/>
          </reference>
          <reference field="11" count="1" selected="0">
            <x v="3"/>
          </reference>
          <reference field="12" count="1" selected="0">
            <x v="4"/>
          </reference>
          <reference field="14" count="1">
            <x v="32"/>
          </reference>
          <reference field="18" count="1" selected="0">
            <x v="2"/>
          </reference>
          <reference field="47" count="1" selected="0">
            <x v="2"/>
          </reference>
        </references>
      </pivotArea>
    </format>
    <format dxfId="407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30"/>
          </reference>
          <reference field="4" count="1" selected="0">
            <x v="23"/>
          </reference>
          <reference field="5" count="1" selected="0">
            <x v="0"/>
          </reference>
          <reference field="11" count="1" selected="0">
            <x v="3"/>
          </reference>
          <reference field="12" count="1" selected="0">
            <x v="10"/>
          </reference>
          <reference field="14" count="1">
            <x v="36"/>
          </reference>
          <reference field="18" count="1" selected="0">
            <x v="2"/>
          </reference>
          <reference field="47" count="1" selected="0">
            <x v="3"/>
          </reference>
        </references>
      </pivotArea>
    </format>
    <format dxfId="406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31"/>
          </reference>
          <reference field="4" count="1" selected="0">
            <x v="24"/>
          </reference>
          <reference field="5" count="1" selected="0">
            <x v="0"/>
          </reference>
          <reference field="11" count="1" selected="0">
            <x v="2"/>
          </reference>
          <reference field="12" count="1" selected="0">
            <x v="12"/>
          </reference>
          <reference field="14" count="1">
            <x v="20"/>
          </reference>
          <reference field="18" count="1" selected="0">
            <x v="2"/>
          </reference>
          <reference field="47" count="1" selected="0">
            <x v="3"/>
          </reference>
        </references>
      </pivotArea>
    </format>
    <format dxfId="405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28"/>
          </reference>
          <reference field="4" count="1" selected="0">
            <x v="20"/>
          </reference>
          <reference field="5" count="1" selected="0">
            <x v="0"/>
          </reference>
          <reference field="11" count="1" selected="0">
            <x v="2"/>
          </reference>
          <reference field="12" count="1" selected="0">
            <x v="8"/>
          </reference>
          <reference field="14" count="1">
            <x v="24"/>
          </reference>
          <reference field="18" count="1" selected="0">
            <x v="0"/>
          </reference>
          <reference field="47" count="1" selected="0">
            <x v="3"/>
          </reference>
        </references>
      </pivotArea>
    </format>
    <format dxfId="404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6"/>
          </reference>
          <reference field="4" count="1" selected="0">
            <x v="4"/>
          </reference>
          <reference field="5" count="1" selected="0">
            <x v="1"/>
          </reference>
          <reference field="11" count="1" selected="0">
            <x v="3"/>
          </reference>
          <reference field="12" count="1" selected="0">
            <x v="3"/>
          </reference>
          <reference field="14" count="1">
            <x v="8"/>
          </reference>
          <reference field="18" count="1" selected="0">
            <x v="0"/>
          </reference>
          <reference field="47" count="1" selected="0">
            <x v="3"/>
          </reference>
        </references>
      </pivotArea>
    </format>
    <format dxfId="403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7"/>
          </reference>
          <reference field="4" count="1" selected="0">
            <x v="6"/>
          </reference>
          <reference field="5" count="1" selected="0">
            <x v="0"/>
          </reference>
          <reference field="11" count="1" selected="0">
            <x v="1"/>
          </reference>
          <reference field="12" count="1" selected="0">
            <x v="7"/>
          </reference>
          <reference field="14" count="1">
            <x v="22"/>
          </reference>
          <reference field="18" count="1" selected="0">
            <x v="1"/>
          </reference>
          <reference field="47" count="1" selected="0">
            <x v="0"/>
          </reference>
        </references>
      </pivotArea>
    </format>
    <format dxfId="402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9"/>
          </reference>
          <reference field="4" count="1" selected="0">
            <x v="22"/>
          </reference>
          <reference field="5" count="1" selected="0">
            <x v="0"/>
          </reference>
          <reference field="11" count="1" selected="0">
            <x v="3"/>
          </reference>
          <reference field="12" count="1" selected="0">
            <x v="9"/>
          </reference>
          <reference field="14" count="1">
            <x v="11"/>
          </reference>
          <reference field="18" count="1" selected="0">
            <x v="1"/>
          </reference>
          <reference field="47" count="1" selected="0">
            <x v="3"/>
          </reference>
        </references>
      </pivotArea>
    </format>
    <format dxfId="401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14"/>
          </reference>
          <reference field="4" count="1" selected="0">
            <x v="11"/>
          </reference>
          <reference field="5" count="1" selected="0">
            <x v="0"/>
          </reference>
          <reference field="11" count="1" selected="0">
            <x v="1"/>
          </reference>
          <reference field="12" count="1" selected="0">
            <x v="4"/>
          </reference>
          <reference field="14" count="1">
            <x v="10"/>
          </reference>
          <reference field="18" count="1" selected="0">
            <x v="1"/>
          </reference>
          <reference field="47" count="1" selected="0">
            <x v="1"/>
          </reference>
        </references>
      </pivotArea>
    </format>
    <format dxfId="400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12"/>
          </reference>
          <reference field="4" count="1" selected="0">
            <x v="12"/>
          </reference>
          <reference field="5" count="1" selected="0">
            <x v="0"/>
          </reference>
          <reference field="11" count="1" selected="0">
            <x v="1"/>
          </reference>
          <reference field="12" count="1" selected="0">
            <x v="4"/>
          </reference>
          <reference field="14" count="1">
            <x v="40"/>
          </reference>
          <reference field="18" count="1" selected="0">
            <x v="2"/>
          </reference>
          <reference field="47" count="1" selected="0">
            <x v="3"/>
          </reference>
        </references>
      </pivotArea>
    </format>
    <format dxfId="399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15"/>
          </reference>
          <reference field="4" count="1" selected="0">
            <x v="16"/>
          </reference>
          <reference field="5" count="1" selected="0">
            <x v="0"/>
          </reference>
          <reference field="11" count="1" selected="0">
            <x v="1"/>
          </reference>
          <reference field="12" count="1" selected="0">
            <x v="5"/>
          </reference>
          <reference field="14" count="1">
            <x v="23"/>
          </reference>
          <reference field="18" count="1" selected="0">
            <x v="2"/>
          </reference>
          <reference field="47" count="1" selected="0">
            <x v="0"/>
          </reference>
        </references>
      </pivotArea>
    </format>
    <format dxfId="398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16"/>
          </reference>
          <reference field="4" count="1" selected="0">
            <x v="10"/>
          </reference>
          <reference field="5" count="1" selected="0">
            <x v="0"/>
          </reference>
          <reference field="11" count="1" selected="0">
            <x v="2"/>
          </reference>
          <reference field="12" count="1" selected="0">
            <x v="4"/>
          </reference>
          <reference field="14" count="1">
            <x v="27"/>
          </reference>
          <reference field="18" count="1" selected="0">
            <x v="2"/>
          </reference>
          <reference field="47" count="1" selected="0">
            <x v="3"/>
          </reference>
        </references>
      </pivotArea>
    </format>
    <format dxfId="397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20"/>
          </reference>
          <reference field="4" count="1" selected="0">
            <x v="7"/>
          </reference>
          <reference field="5" count="1" selected="0">
            <x v="0"/>
          </reference>
          <reference field="11" count="1" selected="0">
            <x v="1"/>
          </reference>
          <reference field="12" count="1" selected="0">
            <x v="7"/>
          </reference>
          <reference field="14" count="1">
            <x v="12"/>
          </reference>
          <reference field="18" count="1" selected="0">
            <x v="2"/>
          </reference>
          <reference field="47" count="1" selected="0">
            <x v="1"/>
          </reference>
        </references>
      </pivotArea>
    </format>
    <format dxfId="396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24"/>
          </reference>
          <reference field="4" count="1" selected="0">
            <x v="0"/>
          </reference>
          <reference field="5" count="1" selected="0">
            <x v="0"/>
          </reference>
          <reference field="11" count="1" selected="0">
            <x v="2"/>
          </reference>
          <reference field="12" count="1" selected="0">
            <x v="6"/>
          </reference>
          <reference field="14" count="1">
            <x v="37"/>
          </reference>
          <reference field="18" count="1" selected="0">
            <x v="2"/>
          </reference>
          <reference field="47" count="1" selected="0">
            <x v="3"/>
          </reference>
        </references>
      </pivotArea>
    </format>
    <format dxfId="395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29"/>
          </reference>
          <reference field="4" count="1" selected="0">
            <x v="21"/>
          </reference>
          <reference field="5" count="1" selected="0">
            <x v="0"/>
          </reference>
          <reference field="11" count="1" selected="0">
            <x v="3"/>
          </reference>
          <reference field="12" count="1" selected="0">
            <x v="4"/>
          </reference>
          <reference field="14" count="1">
            <x v="32"/>
          </reference>
          <reference field="18" count="1" selected="0">
            <x v="2"/>
          </reference>
          <reference field="47" count="1" selected="0">
            <x v="2"/>
          </reference>
        </references>
      </pivotArea>
    </format>
    <format dxfId="394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30"/>
          </reference>
          <reference field="4" count="1" selected="0">
            <x v="23"/>
          </reference>
          <reference field="5" count="1" selected="0">
            <x v="0"/>
          </reference>
          <reference field="11" count="1" selected="0">
            <x v="3"/>
          </reference>
          <reference field="12" count="1" selected="0">
            <x v="10"/>
          </reference>
          <reference field="14" count="1">
            <x v="36"/>
          </reference>
          <reference field="18" count="1" selected="0">
            <x v="2"/>
          </reference>
          <reference field="47" count="1" selected="0">
            <x v="3"/>
          </reference>
        </references>
      </pivotArea>
    </format>
    <format dxfId="393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31"/>
          </reference>
          <reference field="4" count="1" selected="0">
            <x v="24"/>
          </reference>
          <reference field="5" count="1" selected="0">
            <x v="0"/>
          </reference>
          <reference field="11" count="1" selected="0">
            <x v="2"/>
          </reference>
          <reference field="12" count="1" selected="0">
            <x v="12"/>
          </reference>
          <reference field="14" count="1">
            <x v="20"/>
          </reference>
          <reference field="18" count="1" selected="0">
            <x v="2"/>
          </reference>
          <reference field="47" count="1" selected="0">
            <x v="3"/>
          </reference>
        </references>
      </pivotArea>
    </format>
    <format dxfId="392">
      <pivotArea type="all" dataOnly="0" outline="0" fieldPosition="0"/>
    </format>
    <format dxfId="391">
      <pivotArea field="1" type="button" dataOnly="0" labelOnly="1" outline="0" axis="axisRow" fieldPosition="0"/>
    </format>
    <format dxfId="390">
      <pivotArea field="18" type="button" dataOnly="0" labelOnly="1" outline="0" axis="axisRow" fieldPosition="1"/>
    </format>
    <format dxfId="389">
      <pivotArea field="5" type="button" dataOnly="0" labelOnly="1" outline="0" axis="axisRow" fieldPosition="2"/>
    </format>
    <format dxfId="388">
      <pivotArea field="2" type="button" dataOnly="0" labelOnly="1" outline="0" axis="axisRow" fieldPosition="3"/>
    </format>
    <format dxfId="387">
      <pivotArea field="4" type="button" dataOnly="0" labelOnly="1" outline="0" axis="axisRow" fieldPosition="4"/>
    </format>
    <format dxfId="386">
      <pivotArea field="12" type="button" dataOnly="0" labelOnly="1" outline="0" axis="axisRow" fieldPosition="5"/>
    </format>
    <format dxfId="385">
      <pivotArea field="11" type="button" dataOnly="0" labelOnly="1" outline="0" axis="axisRow" fieldPosition="6"/>
    </format>
    <format dxfId="384">
      <pivotArea field="47" type="button" dataOnly="0" labelOnly="1" outline="0" axis="axisRow" fieldPosition="7"/>
    </format>
    <format dxfId="383">
      <pivotArea field="14" type="button" dataOnly="0" labelOnly="1" outline="0" axis="axisRow" fieldPosition="9"/>
    </format>
    <format dxfId="382">
      <pivotArea field="16" type="button" dataOnly="0" labelOnly="1" outline="0" axis="axisRow" fieldPosition="10"/>
    </format>
    <format dxfId="381">
      <pivotArea field="17" type="button" dataOnly="0" labelOnly="1" outline="0" axis="axisRow" fieldPosition="11"/>
    </format>
    <format dxfId="380">
      <pivotArea field="20" type="button" dataOnly="0" labelOnly="1" outline="0" axis="axisRow" fieldPosition="12"/>
    </format>
    <format dxfId="379">
      <pivotArea field="33" type="button" dataOnly="0" labelOnly="1" outline="0" axis="axisRow" fieldPosition="13"/>
    </format>
    <format dxfId="378">
      <pivotArea field="29" type="button" dataOnly="0" labelOnly="1" outline="0" axis="axisRow" fieldPosition="14"/>
    </format>
    <format dxfId="377">
      <pivotArea field="24" type="button" dataOnly="0" labelOnly="1" outline="0" axis="axisRow" fieldPosition="15"/>
    </format>
    <format dxfId="376">
      <pivotArea field="25" type="button" dataOnly="0" labelOnly="1" outline="0" axis="axisRow" fieldPosition="16"/>
    </format>
    <format dxfId="375">
      <pivotArea field="26" type="button" dataOnly="0" labelOnly="1" outline="0" axis="axisRow" fieldPosition="17"/>
    </format>
    <format dxfId="374">
      <pivotArea field="27" type="button" dataOnly="0" labelOnly="1" outline="0" axis="axisRow" fieldPosition="18"/>
    </format>
    <format dxfId="373">
      <pivotArea field="31" type="button" dataOnly="0" labelOnly="1" outline="0" axis="axisRow" fieldPosition="19"/>
    </format>
    <format dxfId="372">
      <pivotArea field="37" type="button" dataOnly="0" labelOnly="1" outline="0" axis="axisRow" fieldPosition="20"/>
    </format>
    <format dxfId="371">
      <pivotArea field="41" type="button" dataOnly="0" labelOnly="1" outline="0" axis="axisRow" fieldPosition="21"/>
    </format>
    <format dxfId="370">
      <pivotArea field="43" type="button" dataOnly="0" labelOnly="1" outline="0" axis="axisRow" fieldPosition="22"/>
    </format>
    <format dxfId="369">
      <pivotArea field="38" type="button" dataOnly="0" labelOnly="1" outline="0" axis="axisRow" fieldPosition="23"/>
    </format>
    <format dxfId="368">
      <pivotArea field="45" type="button" dataOnly="0" labelOnly="1" outline="0" axis="axisRow" fieldPosition="24"/>
    </format>
    <format dxfId="367">
      <pivotArea field="46" type="button" dataOnly="0" labelOnly="1" outline="0" axis="axisRow" fieldPosition="25"/>
    </format>
    <format dxfId="366">
      <pivotArea field="40" type="button" dataOnly="0" labelOnly="1" outline="0" axis="axisRow" fieldPosition="26"/>
    </format>
    <format dxfId="365">
      <pivotArea field="42" type="button" dataOnly="0" labelOnly="1" outline="0" axis="axisRow" fieldPosition="27"/>
    </format>
    <format dxfId="364">
      <pivotArea field="39" type="button" dataOnly="0" labelOnly="1" outline="0" axis="axisRow" fieldPosition="28"/>
    </format>
    <format dxfId="363">
      <pivotArea field="34" type="button" dataOnly="0" labelOnly="1" outline="0" axis="axisRow" fieldPosition="29"/>
    </format>
    <format dxfId="362">
      <pivotArea field="36" type="button" dataOnly="0" labelOnly="1" outline="0" axis="axisRow" fieldPosition="30"/>
    </format>
    <format dxfId="361">
      <pivotArea field="35" type="button" dataOnly="0" labelOnly="1" outline="0" axis="axisRow" fieldPosition="31"/>
    </format>
    <format dxfId="360">
      <pivotArea field="48" type="button" dataOnly="0" labelOnly="1" outline="0" axis="axisRow" fieldPosition="32"/>
    </format>
    <format dxfId="359">
      <pivotArea dataOnly="0" labelOnly="1" outline="0" fieldPosition="0">
        <references count="1">
          <reference field="1" count="0"/>
        </references>
      </pivotArea>
    </format>
    <format dxfId="358">
      <pivotArea dataOnly="0" labelOnly="1" outline="0" fieldPosition="0">
        <references count="2">
          <reference field="1" count="1" selected="0">
            <x v="0"/>
          </reference>
          <reference field="18" count="4">
            <x v="0"/>
            <x v="1"/>
            <x v="2"/>
            <x v="4"/>
          </reference>
        </references>
      </pivotArea>
    </format>
    <format dxfId="357">
      <pivotArea dataOnly="0" labelOnly="1" outline="0" fieldPosition="0">
        <references count="3">
          <reference field="1" count="1" selected="0">
            <x v="0"/>
          </reference>
          <reference field="5" count="1">
            <x v="1"/>
          </reference>
          <reference field="18" count="1" selected="0">
            <x v="0"/>
          </reference>
        </references>
      </pivotArea>
    </format>
    <format dxfId="356">
      <pivotArea dataOnly="0" labelOnly="1" outline="0" fieldPosition="0">
        <references count="3">
          <reference field="1" count="1" selected="0">
            <x v="0"/>
          </reference>
          <reference field="5" count="2">
            <x v="0"/>
            <x v="3"/>
          </reference>
          <reference field="18" count="1" selected="0">
            <x v="1"/>
          </reference>
        </references>
      </pivotArea>
    </format>
    <format dxfId="355">
      <pivotArea dataOnly="0" labelOnly="1" outline="0" fieldPosition="0">
        <references count="3">
          <reference field="1" count="1" selected="0">
            <x v="0"/>
          </reference>
          <reference field="5" count="2">
            <x v="0"/>
            <x v="3"/>
          </reference>
          <reference field="18" count="1" selected="0">
            <x v="2"/>
          </reference>
        </references>
      </pivotArea>
    </format>
    <format dxfId="354">
      <pivotArea dataOnly="0" labelOnly="1" outline="0" fieldPosition="0">
        <references count="3">
          <reference field="1" count="1" selected="0">
            <x v="0"/>
          </reference>
          <reference field="5" count="1">
            <x v="0"/>
          </reference>
          <reference field="18" count="1" selected="0">
            <x v="4"/>
          </reference>
        </references>
      </pivotArea>
    </format>
    <format dxfId="353">
      <pivotArea dataOnly="0" labelOnly="1" outline="0" fieldPosition="0">
        <references count="4">
          <reference field="1" count="1" selected="0">
            <x v="0"/>
          </reference>
          <reference field="2" count="1">
            <x v="6"/>
          </reference>
          <reference field="5" count="1" selected="0">
            <x v="1"/>
          </reference>
          <reference field="18" count="1" selected="0">
            <x v="0"/>
          </reference>
        </references>
      </pivotArea>
    </format>
    <format dxfId="352">
      <pivotArea dataOnly="0" labelOnly="1" outline="0" fieldPosition="0">
        <references count="4">
          <reference field="1" count="1" selected="0">
            <x v="0"/>
          </reference>
          <reference field="2" count="5">
            <x v="7"/>
            <x v="9"/>
            <x v="14"/>
            <x v="21"/>
            <x v="27"/>
          </reference>
          <reference field="5" count="1" selected="0">
            <x v="0"/>
          </reference>
          <reference field="18" count="1" selected="0">
            <x v="1"/>
          </reference>
        </references>
      </pivotArea>
    </format>
    <format dxfId="351">
      <pivotArea dataOnly="0" labelOnly="1" outline="0" fieldPosition="0">
        <references count="4">
          <reference field="1" count="1" selected="0">
            <x v="0"/>
          </reference>
          <reference field="2" count="1">
            <x v="39"/>
          </reference>
          <reference field="5" count="1" selected="0">
            <x v="3"/>
          </reference>
          <reference field="18" count="1" selected="0">
            <x v="1"/>
          </reference>
        </references>
      </pivotArea>
    </format>
    <format dxfId="350">
      <pivotArea dataOnly="0" labelOnly="1" outline="0" fieldPosition="0">
        <references count="4">
          <reference field="1" count="1" selected="0">
            <x v="0"/>
          </reference>
          <reference field="2" count="11">
            <x v="10"/>
            <x v="12"/>
            <x v="15"/>
            <x v="16"/>
            <x v="20"/>
            <x v="24"/>
            <x v="25"/>
            <x v="26"/>
            <x v="29"/>
            <x v="30"/>
            <x v="31"/>
          </reference>
          <reference field="5" count="1" selected="0">
            <x v="0"/>
          </reference>
          <reference field="18" count="1" selected="0">
            <x v="2"/>
          </reference>
        </references>
      </pivotArea>
    </format>
    <format dxfId="349">
      <pivotArea dataOnly="0" labelOnly="1" outline="0" fieldPosition="0">
        <references count="4">
          <reference field="1" count="1" selected="0">
            <x v="0"/>
          </reference>
          <reference field="2" count="1">
            <x v="38"/>
          </reference>
          <reference field="5" count="1" selected="0">
            <x v="3"/>
          </reference>
          <reference field="18" count="1" selected="0">
            <x v="2"/>
          </reference>
        </references>
      </pivotArea>
    </format>
    <format dxfId="348">
      <pivotArea dataOnly="0" labelOnly="1" outline="0" fieldPosition="0">
        <references count="4">
          <reference field="1" count="1" selected="0">
            <x v="0"/>
          </reference>
          <reference field="2" count="1">
            <x v="28"/>
          </reference>
          <reference field="5" count="1" selected="0">
            <x v="0"/>
          </reference>
          <reference field="18" count="1" selected="0">
            <x v="4"/>
          </reference>
        </references>
      </pivotArea>
    </format>
    <format dxfId="34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6"/>
          </reference>
          <reference field="4" count="1">
            <x v="4"/>
          </reference>
          <reference field="5" count="1" selected="0">
            <x v="1"/>
          </reference>
          <reference field="18" count="1" selected="0">
            <x v="0"/>
          </reference>
        </references>
      </pivotArea>
    </format>
    <format dxfId="34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7"/>
          </reference>
          <reference field="4" count="1">
            <x v="6"/>
          </reference>
          <reference field="5" count="1" selected="0">
            <x v="0"/>
          </reference>
          <reference field="18" count="1" selected="0">
            <x v="1"/>
          </reference>
        </references>
      </pivotArea>
    </format>
    <format dxfId="34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9"/>
          </reference>
          <reference field="4" count="1">
            <x v="22"/>
          </reference>
          <reference field="5" count="1" selected="0">
            <x v="0"/>
          </reference>
          <reference field="18" count="1" selected="0">
            <x v="1"/>
          </reference>
        </references>
      </pivotArea>
    </format>
    <format dxfId="34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4"/>
          </reference>
          <reference field="4" count="1">
            <x v="11"/>
          </reference>
          <reference field="5" count="1" selected="0">
            <x v="0"/>
          </reference>
          <reference field="18" count="1" selected="0">
            <x v="1"/>
          </reference>
        </references>
      </pivotArea>
    </format>
    <format dxfId="34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27"/>
          </reference>
          <reference field="4" count="1">
            <x v="18"/>
          </reference>
          <reference field="5" count="1" selected="0">
            <x v="0"/>
          </reference>
          <reference field="18" count="1" selected="0">
            <x v="1"/>
          </reference>
        </references>
      </pivotArea>
    </format>
    <format dxfId="34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39"/>
          </reference>
          <reference field="4" count="1">
            <x v="37"/>
          </reference>
          <reference field="5" count="1" selected="0">
            <x v="3"/>
          </reference>
          <reference field="18" count="1" selected="0">
            <x v="1"/>
          </reference>
        </references>
      </pivotArea>
    </format>
    <format dxfId="34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0"/>
          </reference>
          <reference field="4" count="1">
            <x v="19"/>
          </reference>
          <reference field="5" count="1" selected="0">
            <x v="0"/>
          </reference>
          <reference field="18" count="1" selected="0">
            <x v="2"/>
          </reference>
        </references>
      </pivotArea>
    </format>
    <format dxfId="34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2"/>
          </reference>
          <reference field="4" count="1">
            <x v="12"/>
          </reference>
          <reference field="5" count="1" selected="0">
            <x v="0"/>
          </reference>
          <reference field="18" count="1" selected="0">
            <x v="2"/>
          </reference>
        </references>
      </pivotArea>
    </format>
    <format dxfId="33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5"/>
          </reference>
          <reference field="4" count="1">
            <x v="16"/>
          </reference>
          <reference field="5" count="1" selected="0">
            <x v="0"/>
          </reference>
          <reference field="18" count="1" selected="0">
            <x v="2"/>
          </reference>
        </references>
      </pivotArea>
    </format>
    <format dxfId="33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6"/>
          </reference>
          <reference field="4" count="1">
            <x v="10"/>
          </reference>
          <reference field="5" count="1" selected="0">
            <x v="0"/>
          </reference>
          <reference field="18" count="1" selected="0">
            <x v="2"/>
          </reference>
        </references>
      </pivotArea>
    </format>
    <format dxfId="33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20"/>
          </reference>
          <reference field="4" count="1">
            <x v="7"/>
          </reference>
          <reference field="5" count="1" selected="0">
            <x v="0"/>
          </reference>
          <reference field="18" count="1" selected="0">
            <x v="2"/>
          </reference>
        </references>
      </pivotArea>
    </format>
    <format dxfId="33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24"/>
          </reference>
          <reference field="4" count="1">
            <x v="0"/>
          </reference>
          <reference field="5" count="1" selected="0">
            <x v="0"/>
          </reference>
          <reference field="18" count="1" selected="0">
            <x v="2"/>
          </reference>
        </references>
      </pivotArea>
    </format>
    <format dxfId="33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25"/>
          </reference>
          <reference field="4" count="1">
            <x v="15"/>
          </reference>
          <reference field="5" count="1" selected="0">
            <x v="0"/>
          </reference>
          <reference field="18" count="1" selected="0">
            <x v="2"/>
          </reference>
        </references>
      </pivotArea>
    </format>
    <format dxfId="33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26"/>
          </reference>
          <reference field="4" count="1">
            <x v="17"/>
          </reference>
          <reference field="5" count="1" selected="0">
            <x v="0"/>
          </reference>
          <reference field="18" count="1" selected="0">
            <x v="2"/>
          </reference>
        </references>
      </pivotArea>
    </format>
    <format dxfId="33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29"/>
          </reference>
          <reference field="4" count="1">
            <x v="21"/>
          </reference>
          <reference field="5" count="1" selected="0">
            <x v="0"/>
          </reference>
          <reference field="18" count="1" selected="0">
            <x v="2"/>
          </reference>
        </references>
      </pivotArea>
    </format>
    <format dxfId="33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30"/>
          </reference>
          <reference field="4" count="1">
            <x v="23"/>
          </reference>
          <reference field="5" count="1" selected="0">
            <x v="0"/>
          </reference>
          <reference field="18" count="1" selected="0">
            <x v="2"/>
          </reference>
        </references>
      </pivotArea>
    </format>
    <format dxfId="33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31"/>
          </reference>
          <reference field="4" count="1">
            <x v="24"/>
          </reference>
          <reference field="5" count="1" selected="0">
            <x v="0"/>
          </reference>
          <reference field="18" count="1" selected="0">
            <x v="2"/>
          </reference>
        </references>
      </pivotArea>
    </format>
    <format dxfId="33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38"/>
          </reference>
          <reference field="4" count="1">
            <x v="36"/>
          </reference>
          <reference field="5" count="1" selected="0">
            <x v="3"/>
          </reference>
          <reference field="18" count="1" selected="0">
            <x v="2"/>
          </reference>
        </references>
      </pivotArea>
    </format>
    <format dxfId="32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28"/>
          </reference>
          <reference field="4" count="1">
            <x v="20"/>
          </reference>
          <reference field="5" count="1" selected="0">
            <x v="0"/>
          </reference>
          <reference field="18" count="1" selected="0">
            <x v="4"/>
          </reference>
        </references>
      </pivotArea>
    </format>
    <format dxfId="32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6"/>
          </reference>
          <reference field="4" count="1" selected="0">
            <x v="4"/>
          </reference>
          <reference field="5" count="1" selected="0">
            <x v="1"/>
          </reference>
          <reference field="12" count="1">
            <x v="3"/>
          </reference>
          <reference field="18" count="1" selected="0">
            <x v="0"/>
          </reference>
        </references>
      </pivotArea>
    </format>
    <format dxfId="32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7"/>
          </reference>
          <reference field="4" count="1" selected="0">
            <x v="6"/>
          </reference>
          <reference field="5" count="1" selected="0">
            <x v="0"/>
          </reference>
          <reference field="12" count="1">
            <x v="7"/>
          </reference>
          <reference field="18" count="1" selected="0">
            <x v="1"/>
          </reference>
        </references>
      </pivotArea>
    </format>
    <format dxfId="32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9"/>
          </reference>
          <reference field="4" count="1" selected="0">
            <x v="22"/>
          </reference>
          <reference field="5" count="1" selected="0">
            <x v="0"/>
          </reference>
          <reference field="12" count="1">
            <x v="9"/>
          </reference>
          <reference field="18" count="1" selected="0">
            <x v="1"/>
          </reference>
        </references>
      </pivotArea>
    </format>
    <format dxfId="32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4"/>
          </reference>
          <reference field="4" count="1" selected="0">
            <x v="11"/>
          </reference>
          <reference field="5" count="1" selected="0">
            <x v="0"/>
          </reference>
          <reference field="12" count="1">
            <x v="4"/>
          </reference>
          <reference field="18" count="1" selected="0">
            <x v="1"/>
          </reference>
        </references>
      </pivotArea>
    </format>
    <format dxfId="32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39"/>
          </reference>
          <reference field="4" count="1" selected="0">
            <x v="37"/>
          </reference>
          <reference field="5" count="1" selected="0">
            <x v="3"/>
          </reference>
          <reference field="12" count="1">
            <x v="19"/>
          </reference>
          <reference field="18" count="1" selected="0">
            <x v="1"/>
          </reference>
        </references>
      </pivotArea>
    </format>
    <format dxfId="32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2"/>
          </reference>
          <reference field="4" count="1" selected="0">
            <x v="12"/>
          </reference>
          <reference field="5" count="1" selected="0">
            <x v="0"/>
          </reference>
          <reference field="12" count="1">
            <x v="4"/>
          </reference>
          <reference field="18" count="1" selected="0">
            <x v="2"/>
          </reference>
        </references>
      </pivotArea>
    </format>
    <format dxfId="32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5"/>
          </reference>
          <reference field="4" count="1" selected="0">
            <x v="16"/>
          </reference>
          <reference field="5" count="1" selected="0">
            <x v="0"/>
          </reference>
          <reference field="12" count="1">
            <x v="5"/>
          </reference>
          <reference field="18" count="1" selected="0">
            <x v="2"/>
          </reference>
        </references>
      </pivotArea>
    </format>
    <format dxfId="32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6"/>
          </reference>
          <reference field="4" count="1" selected="0">
            <x v="10"/>
          </reference>
          <reference field="5" count="1" selected="0">
            <x v="0"/>
          </reference>
          <reference field="12" count="1">
            <x v="4"/>
          </reference>
          <reference field="18" count="1" selected="0">
            <x v="2"/>
          </reference>
        </references>
      </pivotArea>
    </format>
    <format dxfId="32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20"/>
          </reference>
          <reference field="4" count="1" selected="0">
            <x v="7"/>
          </reference>
          <reference field="5" count="1" selected="0">
            <x v="0"/>
          </reference>
          <reference field="12" count="1">
            <x v="7"/>
          </reference>
          <reference field="18" count="1" selected="0">
            <x v="2"/>
          </reference>
        </references>
      </pivotArea>
    </format>
    <format dxfId="31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24"/>
          </reference>
          <reference field="4" count="1" selected="0">
            <x v="0"/>
          </reference>
          <reference field="5" count="1" selected="0">
            <x v="0"/>
          </reference>
          <reference field="12" count="1">
            <x v="6"/>
          </reference>
          <reference field="18" count="1" selected="0">
            <x v="2"/>
          </reference>
        </references>
      </pivotArea>
    </format>
    <format dxfId="31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29"/>
          </reference>
          <reference field="4" count="1" selected="0">
            <x v="21"/>
          </reference>
          <reference field="5" count="1" selected="0">
            <x v="0"/>
          </reference>
          <reference field="12" count="1">
            <x v="4"/>
          </reference>
          <reference field="18" count="1" selected="0">
            <x v="2"/>
          </reference>
        </references>
      </pivotArea>
    </format>
    <format dxfId="31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30"/>
          </reference>
          <reference field="4" count="1" selected="0">
            <x v="23"/>
          </reference>
          <reference field="5" count="1" selected="0">
            <x v="0"/>
          </reference>
          <reference field="12" count="1">
            <x v="10"/>
          </reference>
          <reference field="18" count="1" selected="0">
            <x v="2"/>
          </reference>
        </references>
      </pivotArea>
    </format>
    <format dxfId="31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31"/>
          </reference>
          <reference field="4" count="1" selected="0">
            <x v="24"/>
          </reference>
          <reference field="5" count="1" selected="0">
            <x v="0"/>
          </reference>
          <reference field="12" count="1">
            <x v="12"/>
          </reference>
          <reference field="18" count="1" selected="0">
            <x v="2"/>
          </reference>
        </references>
      </pivotArea>
    </format>
    <format dxfId="31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38"/>
          </reference>
          <reference field="4" count="1" selected="0">
            <x v="36"/>
          </reference>
          <reference field="5" count="1" selected="0">
            <x v="3"/>
          </reference>
          <reference field="12" count="1">
            <x v="18"/>
          </reference>
          <reference field="18" count="1" selected="0">
            <x v="2"/>
          </reference>
        </references>
      </pivotArea>
    </format>
    <format dxfId="31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28"/>
          </reference>
          <reference field="4" count="1" selected="0">
            <x v="20"/>
          </reference>
          <reference field="5" count="1" selected="0">
            <x v="0"/>
          </reference>
          <reference field="12" count="1">
            <x v="8"/>
          </reference>
          <reference field="18" count="1" selected="0">
            <x v="4"/>
          </reference>
        </references>
      </pivotArea>
    </format>
    <format dxfId="31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6"/>
          </reference>
          <reference field="4" count="1" selected="0">
            <x v="4"/>
          </reference>
          <reference field="5" count="1" selected="0">
            <x v="1"/>
          </reference>
          <reference field="11" count="1">
            <x v="3"/>
          </reference>
          <reference field="12" count="1" selected="0">
            <x v="3"/>
          </reference>
          <reference field="18" count="1" selected="0">
            <x v="0"/>
          </reference>
        </references>
      </pivotArea>
    </format>
    <format dxfId="31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7"/>
          </reference>
          <reference field="4" count="1" selected="0">
            <x v="6"/>
          </reference>
          <reference field="5" count="1" selected="0">
            <x v="0"/>
          </reference>
          <reference field="11" count="1">
            <x v="1"/>
          </reference>
          <reference field="12" count="1" selected="0">
            <x v="7"/>
          </reference>
          <reference field="18" count="1" selected="0">
            <x v="1"/>
          </reference>
        </references>
      </pivotArea>
    </format>
    <format dxfId="31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9"/>
          </reference>
          <reference field="4" count="1" selected="0">
            <x v="22"/>
          </reference>
          <reference field="5" count="1" selected="0">
            <x v="0"/>
          </reference>
          <reference field="11" count="1">
            <x v="3"/>
          </reference>
          <reference field="12" count="1" selected="0">
            <x v="9"/>
          </reference>
          <reference field="18" count="1" selected="0">
            <x v="1"/>
          </reference>
        </references>
      </pivotArea>
    </format>
    <format dxfId="31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4"/>
          </reference>
          <reference field="4" count="1" selected="0">
            <x v="11"/>
          </reference>
          <reference field="5" count="1" selected="0">
            <x v="0"/>
          </reference>
          <reference field="11" count="1">
            <x v="1"/>
          </reference>
          <reference field="12" count="1" selected="0">
            <x v="4"/>
          </reference>
          <reference field="18" count="1" selected="0">
            <x v="1"/>
          </reference>
        </references>
      </pivotArea>
    </format>
    <format dxfId="30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2"/>
          </reference>
          <reference field="4" count="1" selected="0">
            <x v="12"/>
          </reference>
          <reference field="5" count="1" selected="0">
            <x v="0"/>
          </reference>
          <reference field="11" count="1">
            <x v="1"/>
          </reference>
          <reference field="12" count="1" selected="0">
            <x v="4"/>
          </reference>
          <reference field="18" count="1" selected="0">
            <x v="2"/>
          </reference>
        </references>
      </pivotArea>
    </format>
    <format dxfId="30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6"/>
          </reference>
          <reference field="4" count="1" selected="0">
            <x v="10"/>
          </reference>
          <reference field="5" count="1" selected="0">
            <x v="0"/>
          </reference>
          <reference field="11" count="1">
            <x v="2"/>
          </reference>
          <reference field="12" count="1" selected="0">
            <x v="4"/>
          </reference>
          <reference field="18" count="1" selected="0">
            <x v="2"/>
          </reference>
        </references>
      </pivotArea>
    </format>
    <format dxfId="30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20"/>
          </reference>
          <reference field="4" count="1" selected="0">
            <x v="7"/>
          </reference>
          <reference field="5" count="1" selected="0">
            <x v="0"/>
          </reference>
          <reference field="11" count="1">
            <x v="1"/>
          </reference>
          <reference field="12" count="1" selected="0">
            <x v="7"/>
          </reference>
          <reference field="18" count="1" selected="0">
            <x v="2"/>
          </reference>
        </references>
      </pivotArea>
    </format>
    <format dxfId="30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24"/>
          </reference>
          <reference field="4" count="1" selected="0">
            <x v="0"/>
          </reference>
          <reference field="5" count="1" selected="0">
            <x v="0"/>
          </reference>
          <reference field="11" count="1">
            <x v="2"/>
          </reference>
          <reference field="12" count="1" selected="0">
            <x v="6"/>
          </reference>
          <reference field="18" count="1" selected="0">
            <x v="2"/>
          </reference>
        </references>
      </pivotArea>
    </format>
    <format dxfId="30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29"/>
          </reference>
          <reference field="4" count="1" selected="0">
            <x v="21"/>
          </reference>
          <reference field="5" count="1" selected="0">
            <x v="0"/>
          </reference>
          <reference field="11" count="1">
            <x v="3"/>
          </reference>
          <reference field="12" count="1" selected="0">
            <x v="4"/>
          </reference>
          <reference field="18" count="1" selected="0">
            <x v="2"/>
          </reference>
        </references>
      </pivotArea>
    </format>
    <format dxfId="30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31"/>
          </reference>
          <reference field="4" count="1" selected="0">
            <x v="24"/>
          </reference>
          <reference field="5" count="1" selected="0">
            <x v="0"/>
          </reference>
          <reference field="11" count="1">
            <x v="2"/>
          </reference>
          <reference field="12" count="1" selected="0">
            <x v="12"/>
          </reference>
          <reference field="18" count="1" selected="0">
            <x v="2"/>
          </reference>
        </references>
      </pivotArea>
    </format>
    <format dxfId="30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28"/>
          </reference>
          <reference field="4" count="1" selected="0">
            <x v="20"/>
          </reference>
          <reference field="5" count="1" selected="0">
            <x v="0"/>
          </reference>
          <reference field="11" count="1">
            <x v="2"/>
          </reference>
          <reference field="12" count="1" selected="0">
            <x v="8"/>
          </reference>
          <reference field="18" count="1" selected="0">
            <x v="4"/>
          </reference>
        </references>
      </pivotArea>
    </format>
    <format dxfId="30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6"/>
          </reference>
          <reference field="4" count="1" selected="0">
            <x v="4"/>
          </reference>
          <reference field="5" count="1" selected="0">
            <x v="1"/>
          </reference>
          <reference field="11" count="1" selected="0">
            <x v="3"/>
          </reference>
          <reference field="12" count="1" selected="0">
            <x v="3"/>
          </reference>
          <reference field="18" count="1" selected="0">
            <x v="0"/>
          </reference>
          <reference field="47" count="1">
            <x v="3"/>
          </reference>
        </references>
      </pivotArea>
    </format>
    <format dxfId="30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7"/>
          </reference>
          <reference field="4" count="1" selected="0">
            <x v="6"/>
          </reference>
          <reference field="5" count="1" selected="0">
            <x v="0"/>
          </reference>
          <reference field="11" count="1" selected="0">
            <x v="1"/>
          </reference>
          <reference field="12" count="1" selected="0">
            <x v="7"/>
          </reference>
          <reference field="18" count="1" selected="0">
            <x v="1"/>
          </reference>
          <reference field="47" count="1">
            <x v="0"/>
          </reference>
        </references>
      </pivotArea>
    </format>
    <format dxfId="30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9"/>
          </reference>
          <reference field="4" count="1" selected="0">
            <x v="22"/>
          </reference>
          <reference field="5" count="1" selected="0">
            <x v="0"/>
          </reference>
          <reference field="11" count="1" selected="0">
            <x v="3"/>
          </reference>
          <reference field="12" count="1" selected="0">
            <x v="9"/>
          </reference>
          <reference field="18" count="1" selected="0">
            <x v="1"/>
          </reference>
          <reference field="47" count="1">
            <x v="3"/>
          </reference>
        </references>
      </pivotArea>
    </format>
    <format dxfId="29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4"/>
          </reference>
          <reference field="4" count="1" selected="0">
            <x v="11"/>
          </reference>
          <reference field="5" count="1" selected="0">
            <x v="0"/>
          </reference>
          <reference field="11" count="1" selected="0">
            <x v="1"/>
          </reference>
          <reference field="12" count="1" selected="0">
            <x v="4"/>
          </reference>
          <reference field="18" count="1" selected="0">
            <x v="1"/>
          </reference>
          <reference field="47" count="1">
            <x v="1"/>
          </reference>
        </references>
      </pivotArea>
    </format>
    <format dxfId="29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2"/>
          </reference>
          <reference field="4" count="1" selected="0">
            <x v="12"/>
          </reference>
          <reference field="5" count="1" selected="0">
            <x v="0"/>
          </reference>
          <reference field="11" count="1" selected="0">
            <x v="1"/>
          </reference>
          <reference field="12" count="1" selected="0">
            <x v="4"/>
          </reference>
          <reference field="18" count="1" selected="0">
            <x v="2"/>
          </reference>
          <reference field="47" count="1">
            <x v="3"/>
          </reference>
        </references>
      </pivotArea>
    </format>
    <format dxfId="29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5"/>
          </reference>
          <reference field="4" count="1" selected="0">
            <x v="16"/>
          </reference>
          <reference field="5" count="1" selected="0">
            <x v="0"/>
          </reference>
          <reference field="11" count="1" selected="0">
            <x v="1"/>
          </reference>
          <reference field="12" count="1" selected="0">
            <x v="5"/>
          </reference>
          <reference field="18" count="1" selected="0">
            <x v="2"/>
          </reference>
          <reference field="47" count="1">
            <x v="0"/>
          </reference>
        </references>
      </pivotArea>
    </format>
    <format dxfId="29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6"/>
          </reference>
          <reference field="4" count="1" selected="0">
            <x v="10"/>
          </reference>
          <reference field="5" count="1" selected="0">
            <x v="0"/>
          </reference>
          <reference field="11" count="1" selected="0">
            <x v="2"/>
          </reference>
          <reference field="12" count="1" selected="0">
            <x v="4"/>
          </reference>
          <reference field="18" count="1" selected="0">
            <x v="2"/>
          </reference>
          <reference field="47" count="1">
            <x v="3"/>
          </reference>
        </references>
      </pivotArea>
    </format>
    <format dxfId="29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20"/>
          </reference>
          <reference field="4" count="1" selected="0">
            <x v="7"/>
          </reference>
          <reference field="5" count="1" selected="0">
            <x v="0"/>
          </reference>
          <reference field="11" count="1" selected="0">
            <x v="1"/>
          </reference>
          <reference field="12" count="1" selected="0">
            <x v="7"/>
          </reference>
          <reference field="18" count="1" selected="0">
            <x v="2"/>
          </reference>
          <reference field="47" count="1">
            <x v="1"/>
          </reference>
        </references>
      </pivotArea>
    </format>
    <format dxfId="29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24"/>
          </reference>
          <reference field="4" count="1" selected="0">
            <x v="0"/>
          </reference>
          <reference field="5" count="1" selected="0">
            <x v="0"/>
          </reference>
          <reference field="11" count="1" selected="0">
            <x v="2"/>
          </reference>
          <reference field="12" count="1" selected="0">
            <x v="6"/>
          </reference>
          <reference field="18" count="1" selected="0">
            <x v="2"/>
          </reference>
          <reference field="47" count="1">
            <x v="3"/>
          </reference>
        </references>
      </pivotArea>
    </format>
    <format dxfId="29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29"/>
          </reference>
          <reference field="4" count="1" selected="0">
            <x v="21"/>
          </reference>
          <reference field="5" count="1" selected="0">
            <x v="0"/>
          </reference>
          <reference field="11" count="1" selected="0">
            <x v="3"/>
          </reference>
          <reference field="12" count="1" selected="0">
            <x v="4"/>
          </reference>
          <reference field="18" count="1" selected="0">
            <x v="2"/>
          </reference>
          <reference field="47" count="1">
            <x v="2"/>
          </reference>
        </references>
      </pivotArea>
    </format>
    <format dxfId="29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30"/>
          </reference>
          <reference field="4" count="1" selected="0">
            <x v="23"/>
          </reference>
          <reference field="5" count="1" selected="0">
            <x v="0"/>
          </reference>
          <reference field="11" count="1" selected="0">
            <x v="3"/>
          </reference>
          <reference field="12" count="1" selected="0">
            <x v="10"/>
          </reference>
          <reference field="18" count="1" selected="0">
            <x v="2"/>
          </reference>
          <reference field="47" count="1">
            <x v="3"/>
          </reference>
        </references>
      </pivotArea>
    </format>
    <format dxfId="29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28"/>
          </reference>
          <reference field="4" count="1" selected="0">
            <x v="20"/>
          </reference>
          <reference field="5" count="1" selected="0">
            <x v="0"/>
          </reference>
          <reference field="11" count="1" selected="0">
            <x v="2"/>
          </reference>
          <reference field="12" count="1" selected="0">
            <x v="8"/>
          </reference>
          <reference field="18" count="1" selected="0">
            <x v="4"/>
          </reference>
          <reference field="47" count="1">
            <x v="3"/>
          </reference>
        </references>
      </pivotArea>
    </format>
    <format dxfId="290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6"/>
          </reference>
          <reference field="4" count="1" selected="0">
            <x v="4"/>
          </reference>
          <reference field="5" count="1" selected="0">
            <x v="1"/>
          </reference>
          <reference field="11" count="1" selected="0">
            <x v="3"/>
          </reference>
          <reference field="12" count="1" selected="0">
            <x v="3"/>
          </reference>
          <reference field="14" count="1">
            <x v="8"/>
          </reference>
          <reference field="18" count="1" selected="0">
            <x v="0"/>
          </reference>
          <reference field="47" count="1" selected="0">
            <x v="3"/>
          </reference>
        </references>
      </pivotArea>
    </format>
    <format dxfId="289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7"/>
          </reference>
          <reference field="4" count="1" selected="0">
            <x v="6"/>
          </reference>
          <reference field="5" count="1" selected="0">
            <x v="0"/>
          </reference>
          <reference field="11" count="1" selected="0">
            <x v="1"/>
          </reference>
          <reference field="12" count="1" selected="0">
            <x v="7"/>
          </reference>
          <reference field="14" count="1">
            <x v="22"/>
          </reference>
          <reference field="18" count="1" selected="0">
            <x v="1"/>
          </reference>
          <reference field="47" count="1" selected="0">
            <x v="0"/>
          </reference>
        </references>
      </pivotArea>
    </format>
    <format dxfId="288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9"/>
          </reference>
          <reference field="4" count="1" selected="0">
            <x v="22"/>
          </reference>
          <reference field="5" count="1" selected="0">
            <x v="0"/>
          </reference>
          <reference field="11" count="1" selected="0">
            <x v="3"/>
          </reference>
          <reference field="12" count="1" selected="0">
            <x v="9"/>
          </reference>
          <reference field="14" count="1">
            <x v="11"/>
          </reference>
          <reference field="18" count="1" selected="0">
            <x v="1"/>
          </reference>
          <reference field="47" count="1" selected="0">
            <x v="3"/>
          </reference>
        </references>
      </pivotArea>
    </format>
    <format dxfId="287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14"/>
          </reference>
          <reference field="4" count="1" selected="0">
            <x v="11"/>
          </reference>
          <reference field="5" count="1" selected="0">
            <x v="0"/>
          </reference>
          <reference field="11" count="1" selected="0">
            <x v="1"/>
          </reference>
          <reference field="12" count="1" selected="0">
            <x v="4"/>
          </reference>
          <reference field="14" count="1">
            <x v="10"/>
          </reference>
          <reference field="18" count="1" selected="0">
            <x v="1"/>
          </reference>
          <reference field="47" count="1" selected="0">
            <x v="1"/>
          </reference>
        </references>
      </pivotArea>
    </format>
    <format dxfId="286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12"/>
          </reference>
          <reference field="4" count="1" selected="0">
            <x v="12"/>
          </reference>
          <reference field="5" count="1" selected="0">
            <x v="0"/>
          </reference>
          <reference field="11" count="1" selected="0">
            <x v="1"/>
          </reference>
          <reference field="12" count="1" selected="0">
            <x v="4"/>
          </reference>
          <reference field="14" count="1">
            <x v="40"/>
          </reference>
          <reference field="18" count="1" selected="0">
            <x v="2"/>
          </reference>
          <reference field="47" count="1" selected="0">
            <x v="3"/>
          </reference>
        </references>
      </pivotArea>
    </format>
    <format dxfId="285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15"/>
          </reference>
          <reference field="4" count="1" selected="0">
            <x v="16"/>
          </reference>
          <reference field="5" count="1" selected="0">
            <x v="0"/>
          </reference>
          <reference field="11" count="1" selected="0">
            <x v="1"/>
          </reference>
          <reference field="12" count="1" selected="0">
            <x v="5"/>
          </reference>
          <reference field="14" count="1">
            <x v="23"/>
          </reference>
          <reference field="18" count="1" selected="0">
            <x v="2"/>
          </reference>
          <reference field="47" count="1" selected="0">
            <x v="0"/>
          </reference>
        </references>
      </pivotArea>
    </format>
    <format dxfId="284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16"/>
          </reference>
          <reference field="4" count="1" selected="0">
            <x v="10"/>
          </reference>
          <reference field="5" count="1" selected="0">
            <x v="0"/>
          </reference>
          <reference field="11" count="1" selected="0">
            <x v="2"/>
          </reference>
          <reference field="12" count="1" selected="0">
            <x v="4"/>
          </reference>
          <reference field="14" count="1">
            <x v="27"/>
          </reference>
          <reference field="18" count="1" selected="0">
            <x v="2"/>
          </reference>
          <reference field="47" count="1" selected="0">
            <x v="3"/>
          </reference>
        </references>
      </pivotArea>
    </format>
    <format dxfId="283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20"/>
          </reference>
          <reference field="4" count="1" selected="0">
            <x v="7"/>
          </reference>
          <reference field="5" count="1" selected="0">
            <x v="0"/>
          </reference>
          <reference field="11" count="1" selected="0">
            <x v="1"/>
          </reference>
          <reference field="12" count="1" selected="0">
            <x v="7"/>
          </reference>
          <reference field="14" count="1">
            <x v="12"/>
          </reference>
          <reference field="18" count="1" selected="0">
            <x v="2"/>
          </reference>
          <reference field="47" count="1" selected="0">
            <x v="1"/>
          </reference>
        </references>
      </pivotArea>
    </format>
    <format dxfId="282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24"/>
          </reference>
          <reference field="4" count="1" selected="0">
            <x v="0"/>
          </reference>
          <reference field="5" count="1" selected="0">
            <x v="0"/>
          </reference>
          <reference field="11" count="1" selected="0">
            <x v="2"/>
          </reference>
          <reference field="12" count="1" selected="0">
            <x v="6"/>
          </reference>
          <reference field="14" count="1">
            <x v="37"/>
          </reference>
          <reference field="18" count="1" selected="0">
            <x v="2"/>
          </reference>
          <reference field="47" count="1" selected="0">
            <x v="3"/>
          </reference>
        </references>
      </pivotArea>
    </format>
    <format dxfId="281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29"/>
          </reference>
          <reference field="4" count="1" selected="0">
            <x v="21"/>
          </reference>
          <reference field="5" count="1" selected="0">
            <x v="0"/>
          </reference>
          <reference field="11" count="1" selected="0">
            <x v="3"/>
          </reference>
          <reference field="12" count="1" selected="0">
            <x v="4"/>
          </reference>
          <reference field="14" count="1">
            <x v="32"/>
          </reference>
          <reference field="18" count="1" selected="0">
            <x v="2"/>
          </reference>
          <reference field="47" count="1" selected="0">
            <x v="2"/>
          </reference>
        </references>
      </pivotArea>
    </format>
    <format dxfId="280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30"/>
          </reference>
          <reference field="4" count="1" selected="0">
            <x v="23"/>
          </reference>
          <reference field="5" count="1" selected="0">
            <x v="0"/>
          </reference>
          <reference field="11" count="1" selected="0">
            <x v="3"/>
          </reference>
          <reference field="12" count="1" selected="0">
            <x v="10"/>
          </reference>
          <reference field="14" count="1">
            <x v="36"/>
          </reference>
          <reference field="18" count="1" selected="0">
            <x v="2"/>
          </reference>
          <reference field="47" count="1" selected="0">
            <x v="3"/>
          </reference>
        </references>
      </pivotArea>
    </format>
    <format dxfId="279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31"/>
          </reference>
          <reference field="4" count="1" selected="0">
            <x v="24"/>
          </reference>
          <reference field="5" count="1" selected="0">
            <x v="0"/>
          </reference>
          <reference field="11" count="1" selected="0">
            <x v="2"/>
          </reference>
          <reference field="12" count="1" selected="0">
            <x v="12"/>
          </reference>
          <reference field="14" count="1">
            <x v="20"/>
          </reference>
          <reference field="18" count="1" selected="0">
            <x v="2"/>
          </reference>
          <reference field="47" count="1" selected="0">
            <x v="3"/>
          </reference>
        </references>
      </pivotArea>
    </format>
    <format dxfId="278">
      <pivotArea dataOnly="0" labelOnly="1" outline="0" fieldPosition="0">
        <references count="9">
          <reference field="1" count="1" selected="0">
            <x v="0"/>
          </reference>
          <reference field="2" count="1" selected="0">
            <x v="28"/>
          </reference>
          <reference field="4" count="1" selected="0">
            <x v="20"/>
          </reference>
          <reference field="5" count="1" selected="0">
            <x v="0"/>
          </reference>
          <reference field="11" count="1" selected="0">
            <x v="2"/>
          </reference>
          <reference field="12" count="1" selected="0">
            <x v="8"/>
          </reference>
          <reference field="14" count="1">
            <x v="24"/>
          </reference>
          <reference field="18" count="1" selected="0">
            <x v="4"/>
          </reference>
          <reference field="47" count="1" selected="0">
            <x v="3"/>
          </reference>
        </references>
      </pivotArea>
    </format>
  </formats>
  <pivotTableStyleInfo name="Sélecteur de fonds - Gamme Développement Durable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1000000}" name="Tableau croisé dynamique2" cacheId="0" applyNumberFormats="0" applyBorderFormats="0" applyFontFormats="0" applyPatternFormats="0" applyAlignmentFormats="0" applyWidthHeightFormats="1" dataCaption="Valeurs" updatedVersion="6" minRefreshableVersion="3" showDrill="0" useAutoFormatting="1" itemPrintTitles="1" createdVersion="6" indent="0" compact="0" compactData="0" multipleFieldFilters="0">
  <location ref="A5:AI54" firstHeaderRow="1" firstDataRow="1" firstDataCol="35"/>
  <pivotFields count="4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8">
        <item x="31"/>
        <item x="25"/>
        <item x="20"/>
        <item x="22"/>
        <item x="27"/>
        <item x="19"/>
        <item x="0"/>
        <item x="12"/>
        <item x="28"/>
        <item x="15"/>
        <item x="11"/>
        <item x="23"/>
        <item x="10"/>
        <item x="29"/>
        <item x="8"/>
        <item x="4"/>
        <item x="3"/>
        <item x="24"/>
        <item x="30"/>
        <item x="26"/>
        <item x="7"/>
        <item x="1"/>
        <item x="21"/>
        <item x="32"/>
        <item x="5"/>
        <item x="2"/>
        <item x="6"/>
        <item x="9"/>
        <item x="13"/>
        <item x="14"/>
        <item x="16"/>
        <item x="18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8">
        <item x="5"/>
        <item x="22"/>
        <item x="31"/>
        <item x="27"/>
        <item x="0"/>
        <item x="19"/>
        <item x="12"/>
        <item x="7"/>
        <item x="21"/>
        <item x="30"/>
        <item x="3"/>
        <item x="8"/>
        <item x="10"/>
        <item x="24"/>
        <item x="20"/>
        <item x="2"/>
        <item x="4"/>
        <item x="6"/>
        <item x="9"/>
        <item x="11"/>
        <item x="13"/>
        <item x="14"/>
        <item x="15"/>
        <item x="16"/>
        <item x="18"/>
        <item x="23"/>
        <item x="25"/>
        <item x="26"/>
        <item x="28"/>
        <item x="29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1"/>
        <item x="17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4">
        <item x="1"/>
        <item x="0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7">
        <item x="9"/>
        <item x="1"/>
        <item x="14"/>
        <item x="0"/>
        <item x="2"/>
        <item x="3"/>
        <item x="4"/>
        <item x="5"/>
        <item x="6"/>
        <item x="7"/>
        <item x="8"/>
        <item x="10"/>
        <item x="11"/>
        <item x="12"/>
        <item x="13"/>
        <item x="15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3"/>
        <item x="2"/>
        <item x="1"/>
        <item x="0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7">
        <item x="15"/>
        <item x="1"/>
        <item x="13"/>
        <item x="0"/>
        <item x="3"/>
        <item x="4"/>
        <item x="5"/>
        <item x="6"/>
        <item x="8"/>
        <item x="9"/>
        <item x="10"/>
        <item x="11"/>
        <item x="12"/>
        <item x="14"/>
        <item x="16"/>
        <item x="18"/>
        <item x="19"/>
        <item x="17"/>
        <item x="20"/>
        <item x="21"/>
        <item x="22"/>
        <item x="23"/>
        <item x="24"/>
        <item x="25"/>
        <item x="26"/>
        <item x="2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43" outline="0" showAll="0" defaultSubtotal="0">
      <items count="45">
        <item x="21"/>
        <item x="31"/>
        <item x="38"/>
        <item x="20"/>
        <item x="44"/>
        <item x="22"/>
        <item x="32"/>
        <item x="43"/>
        <item x="0"/>
        <item x="1"/>
        <item x="8"/>
        <item x="15"/>
        <item x="7"/>
        <item x="28"/>
        <item x="26"/>
        <item x="25"/>
        <item x="11"/>
        <item x="36"/>
        <item x="23"/>
        <item x="24"/>
        <item x="18"/>
        <item x="33"/>
        <item x="12"/>
        <item x="4"/>
        <item x="13"/>
        <item x="29"/>
        <item x="27"/>
        <item x="3"/>
        <item x="30"/>
        <item x="6"/>
        <item x="19"/>
        <item x="17"/>
        <item x="14"/>
        <item x="35"/>
        <item x="34"/>
        <item x="9"/>
        <item x="16"/>
        <item x="5"/>
        <item x="2"/>
        <item x="37"/>
        <item x="10"/>
        <item x="39"/>
        <item x="40"/>
        <item x="4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43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0">
        <item x="3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0">
        <item x="3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4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2"/>
        <item x="7"/>
        <item x="4"/>
        <item x="6"/>
        <item x="13"/>
        <item x="3"/>
        <item x="11"/>
        <item x="0"/>
        <item x="1"/>
        <item x="5"/>
        <item x="8"/>
        <item x="9"/>
        <item x="10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4"/>
        <item x="2"/>
        <item x="1"/>
        <item x="0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2"/>
        <item x="1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3"/>
        <item x="0"/>
        <item x="1"/>
        <item x="2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1"/>
        <item x="3"/>
        <item x="0"/>
        <item x="2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0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2"/>
        <item x="0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x="2"/>
        <item x="1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2"/>
        <item x="0"/>
        <item x="1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2"/>
        <item x="1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2"/>
        <item x="0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1"/>
        <item x="2"/>
        <item x="3"/>
        <item x="0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4"/>
        <item x="2"/>
        <item x="3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5">
    <field x="1"/>
    <field x="18"/>
    <field x="19"/>
    <field x="5"/>
    <field x="2"/>
    <field x="4"/>
    <field x="6"/>
    <field x="10"/>
    <field x="11"/>
    <field x="47"/>
    <field x="33"/>
    <field x="48"/>
    <field x="14"/>
    <field x="15"/>
    <field x="16"/>
    <field x="17"/>
    <field x="12"/>
    <field x="24"/>
    <field x="25"/>
    <field x="26"/>
    <field x="27"/>
    <field x="31"/>
    <field x="41"/>
    <field x="45"/>
    <field x="37"/>
    <field x="38"/>
    <field x="43"/>
    <field x="42"/>
    <field x="46"/>
    <field x="34"/>
    <field x="39"/>
    <field x="40"/>
    <field x="36"/>
    <field x="44"/>
    <field x="35"/>
  </rowFields>
  <rowItems count="49">
    <i>
      <x/>
      <x/>
      <x v="7"/>
      <x v="1"/>
      <x v="6"/>
      <x v="4"/>
      <x/>
      <x v="3"/>
      <x v="3"/>
      <x v="3"/>
      <x v="3"/>
      <x v="3"/>
      <x v="8"/>
      <x/>
      <x v="1"/>
      <x v="1"/>
      <x v="3"/>
      <x v="1"/>
      <x v="1"/>
      <x v="1"/>
      <x v="1"/>
      <x v="1"/>
      <x/>
      <x/>
      <x/>
      <x v="1"/>
      <x/>
      <x v="1"/>
      <x v="1"/>
      <x/>
      <x v="2"/>
      <x/>
      <x v="2"/>
      <x v="2"/>
      <x v="1"/>
    </i>
    <i r="1">
      <x v="1"/>
      <x v="1"/>
      <x/>
      <x v="7"/>
      <x v="6"/>
      <x v="7"/>
      <x v="9"/>
      <x v="1"/>
      <x v="1"/>
      <x v="3"/>
      <x v="4"/>
      <x v="22"/>
      <x v="12"/>
      <x v="13"/>
      <x v="13"/>
      <x v="7"/>
      <x v="1"/>
      <x v="1"/>
      <x v="2"/>
      <x v="1"/>
      <x v="1"/>
      <x/>
      <x/>
      <x/>
      <x v="1"/>
      <x/>
      <x v="2"/>
      <x v="1"/>
      <x/>
      <x v="2"/>
      <x v="1"/>
      <x v="1"/>
      <x v="2"/>
      <x v="1"/>
    </i>
    <i r="2">
      <x v="3"/>
      <x/>
      <x v="27"/>
      <x v="18"/>
      <x v="6"/>
      <x v="7"/>
      <x v="2"/>
      <x v="1"/>
      <x v="3"/>
      <x v="4"/>
      <x v="35"/>
      <x v="9"/>
      <x v="10"/>
      <x v="10"/>
      <x v="25"/>
      <x v="2"/>
      <x v="2"/>
      <x v="2"/>
      <x v="1"/>
      <x v="1"/>
      <x/>
      <x/>
      <x/>
      <x v="1"/>
      <x/>
      <x v="2"/>
      <x v="1"/>
      <x/>
      <x v="2"/>
      <x v="2"/>
      <x v="3"/>
      <x v="2"/>
      <x v="1"/>
    </i>
    <i r="2">
      <x v="4"/>
      <x v="2"/>
      <x v="39"/>
      <x v="37"/>
      <x v="21"/>
      <x v="16"/>
      <x v="4"/>
      <x v="5"/>
      <x/>
      <x v="1"/>
      <x v="41"/>
      <x v="39"/>
      <x/>
      <x/>
      <x v="19"/>
      <x/>
      <x/>
      <x/>
      <x/>
      <x v="2"/>
      <x v="1"/>
      <x v="2"/>
      <x v="1"/>
      <x v="3"/>
      <x v="3"/>
      <x v="3"/>
      <x v="2"/>
      <x v="3"/>
      <x v="3"/>
      <x v="5"/>
      <x v="4"/>
      <x v="3"/>
      <x v="4"/>
    </i>
    <i r="2">
      <x v="8"/>
      <x/>
      <x v="21"/>
      <x v="45"/>
      <x v="1"/>
      <x v="3"/>
      <x v="2"/>
      <x/>
      <x v="3"/>
      <x v="4"/>
      <x v="9"/>
      <x v="1"/>
      <x v="2"/>
      <x v="2"/>
      <x v="1"/>
      <x v="1"/>
      <x v="1"/>
      <x v="2"/>
      <x v="1"/>
      <x v="1"/>
      <x/>
      <x/>
      <x/>
      <x v="1"/>
      <x/>
      <x v="2"/>
      <x v="1"/>
      <x/>
      <x v="2"/>
      <x v="2"/>
      <x/>
      <x v="2"/>
      <x v="1"/>
    </i>
    <i r="2">
      <x v="9"/>
      <x/>
      <x v="14"/>
      <x v="11"/>
      <x v="5"/>
      <x v="4"/>
      <x v="1"/>
      <x v="2"/>
      <x v="1"/>
      <x v="4"/>
      <x v="10"/>
      <x v="8"/>
      <x v="9"/>
      <x v="9"/>
      <x v="4"/>
      <x v="1"/>
      <x v="2"/>
      <x v="2"/>
      <x v="1"/>
      <x v="1"/>
      <x/>
      <x/>
      <x/>
      <x v="1"/>
      <x/>
      <x/>
      <x v="1"/>
      <x/>
      <x v="2"/>
      <x v="2"/>
      <x v="3"/>
      <x v="2"/>
      <x v="1"/>
    </i>
    <i r="2">
      <x v="12"/>
      <x/>
      <x v="9"/>
      <x v="22"/>
      <x v="10"/>
      <x v="8"/>
      <x v="2"/>
      <x v="2"/>
      <x v="3"/>
      <x v="4"/>
      <x v="11"/>
      <x v="15"/>
      <x v="16"/>
      <x v="16"/>
      <x v="9"/>
      <x v="1"/>
      <x v="1"/>
      <x v="2"/>
      <x v="1"/>
      <x v="1"/>
      <x/>
      <x/>
      <x/>
      <x v="1"/>
      <x v="2"/>
      <x v="2"/>
      <x v="1"/>
      <x v="2"/>
      <x/>
      <x v="2"/>
      <x v="3"/>
      <x v="2"/>
      <x v="1"/>
    </i>
    <i r="4">
      <x v="47"/>
      <x v="46"/>
      <x v="11"/>
      <x v="5"/>
      <x v="2"/>
      <x v="2"/>
      <x v="3"/>
      <x v="4"/>
      <x v="31"/>
      <x v="17"/>
      <x v="18"/>
      <x v="18"/>
      <x v="11"/>
      <x v="1"/>
      <x v="1"/>
      <x v="1"/>
      <x v="1"/>
      <x/>
      <x/>
      <x/>
      <x/>
      <x v="1"/>
      <x/>
      <x v="2"/>
      <x v="1"/>
      <x/>
      <x v="2"/>
      <x v="2"/>
      <x v="3"/>
      <x v="2"/>
      <x v="1"/>
    </i>
    <i r="1">
      <x v="2"/>
      <x/>
      <x/>
      <x v="12"/>
      <x v="12"/>
      <x v="2"/>
      <x v="6"/>
      <x v="1"/>
      <x v="2"/>
      <x v="2"/>
      <x v="4"/>
      <x v="40"/>
      <x v="10"/>
      <x v="11"/>
      <x v="11"/>
      <x v="4"/>
      <x v="1"/>
      <x v="2"/>
      <x v="2"/>
      <x v="1"/>
      <x v="1"/>
      <x/>
      <x/>
      <x/>
      <x v="1"/>
      <x/>
      <x v="2"/>
      <x v="1"/>
      <x/>
      <x v="2"/>
      <x v="2"/>
      <x v="3"/>
      <x v="1"/>
      <x v="1"/>
    </i>
    <i r="4">
      <x v="24"/>
      <x/>
      <x v="2"/>
      <x v="3"/>
      <x v="2"/>
      <x/>
      <x v="1"/>
      <x v="4"/>
      <x v="37"/>
      <x v="5"/>
      <x v="6"/>
      <x v="6"/>
      <x v="6"/>
      <x v="1"/>
      <x v="2"/>
      <x v="1"/>
      <x v="1"/>
      <x/>
      <x/>
      <x/>
      <x/>
      <x v="1"/>
      <x/>
      <x v="2"/>
      <x v="1"/>
      <x/>
      <x v="2"/>
      <x v="2"/>
      <x v="3"/>
      <x v="2"/>
      <x v="1"/>
    </i>
    <i r="4">
      <x v="25"/>
      <x v="15"/>
      <x v="2"/>
      <x v="1"/>
      <x v="2"/>
      <x v="1"/>
      <x v="2"/>
      <x v="4"/>
      <x v="38"/>
      <x v="2"/>
      <x v="3"/>
      <x v="3"/>
      <x v="25"/>
      <x v="1"/>
      <x v="2"/>
      <x v="2"/>
      <x v="1"/>
      <x v="1"/>
      <x/>
      <x/>
      <x/>
      <x v="1"/>
      <x/>
      <x v="1"/>
      <x v="1"/>
      <x/>
      <x v="2"/>
      <x v="2"/>
      <x v="3"/>
      <x/>
      <x v="1"/>
    </i>
    <i r="2">
      <x v="2"/>
      <x/>
      <x v="26"/>
      <x v="17"/>
      <x v="4"/>
      <x v="1"/>
      <x v="1"/>
      <x v="3"/>
      <x v="3"/>
      <x v="4"/>
      <x v="29"/>
      <x v="6"/>
      <x v="7"/>
      <x v="7"/>
      <x v="25"/>
      <x v="1"/>
      <x v="2"/>
      <x v="2"/>
      <x v="1"/>
      <x/>
      <x/>
      <x/>
      <x/>
      <x v="1"/>
      <x/>
      <x v="2"/>
      <x v="1"/>
      <x/>
      <x/>
      <x/>
      <x v="3"/>
      <x v="2"/>
      <x v="2"/>
    </i>
    <i r="2">
      <x v="5"/>
      <x/>
      <x v="10"/>
      <x v="19"/>
      <x v="3"/>
      <x v="8"/>
      <x/>
      <x/>
      <x v="2"/>
      <x v="4"/>
      <x v="16"/>
      <x v="11"/>
      <x v="12"/>
      <x v="12"/>
      <x v="26"/>
      <x v="2"/>
      <x v="2"/>
      <x v="1"/>
      <x v="1"/>
      <x/>
      <x/>
      <x/>
      <x/>
      <x v="1"/>
      <x/>
      <x v="2"/>
      <x v="1"/>
      <x/>
      <x v="2"/>
      <x v="2"/>
      <x/>
      <x v="2"/>
      <x v="1"/>
    </i>
    <i r="4">
      <x v="15"/>
      <x v="16"/>
      <x v="3"/>
      <x v="5"/>
      <x v="1"/>
      <x/>
      <x v="3"/>
      <x v="4"/>
      <x v="23"/>
      <x v="4"/>
      <x v="5"/>
      <x v="5"/>
      <x v="5"/>
      <x v="1"/>
      <x v="2"/>
      <x v="2"/>
      <x v="1"/>
      <x v="1"/>
      <x/>
      <x/>
      <x/>
      <x v="1"/>
      <x/>
      <x/>
      <x v="1"/>
      <x/>
      <x v="2"/>
      <x v="2"/>
      <x v="3"/>
      <x v="2"/>
      <x v="1"/>
    </i>
    <i r="4">
      <x v="16"/>
      <x v="10"/>
      <x v="3"/>
      <x v="4"/>
      <x v="2"/>
      <x v="2"/>
      <x v="3"/>
      <x v="4"/>
      <x v="27"/>
      <x v="3"/>
      <x v="4"/>
      <x v="4"/>
      <x v="4"/>
      <x v="1"/>
      <x v="2"/>
      <x v="2"/>
      <x v="1"/>
      <x v="1"/>
      <x/>
      <x/>
      <x/>
      <x v="1"/>
      <x/>
      <x v="2"/>
      <x v="1"/>
      <x/>
      <x/>
      <x v="2"/>
      <x v="3"/>
      <x v="2"/>
      <x v="1"/>
    </i>
    <i r="4">
      <x v="20"/>
      <x v="7"/>
      <x v="3"/>
      <x v="6"/>
      <x/>
      <x/>
      <x v="2"/>
      <x v="4"/>
      <x v="12"/>
      <x v="7"/>
      <x v="8"/>
      <x v="8"/>
      <x v="7"/>
      <x v="1"/>
      <x v="1"/>
      <x v="2"/>
      <x v="1"/>
      <x v="1"/>
      <x/>
      <x/>
      <x/>
      <x v="1"/>
      <x/>
      <x v="2"/>
      <x v="1"/>
      <x/>
      <x v="2"/>
      <x v="1"/>
      <x v="3"/>
      <x/>
      <x v="1"/>
    </i>
    <i r="4">
      <x v="30"/>
      <x v="23"/>
      <x v="3"/>
      <x v="1"/>
      <x v="3"/>
      <x v="3"/>
      <x v="2"/>
      <x v="4"/>
      <x v="36"/>
      <x v="16"/>
      <x v="17"/>
      <x v="17"/>
      <x v="10"/>
      <x v="1"/>
      <x v="2"/>
      <x v="2"/>
      <x v="1"/>
      <x v="1"/>
      <x/>
      <x/>
      <x/>
      <x v="1"/>
      <x/>
      <x v="2"/>
      <x v="1"/>
      <x/>
      <x v="2"/>
      <x v="2"/>
      <x v="3"/>
      <x/>
      <x v="1"/>
    </i>
    <i r="4">
      <x v="31"/>
      <x v="24"/>
      <x v="3"/>
      <x v="1"/>
      <x v="2"/>
      <x v="3"/>
      <x v="1"/>
      <x v="4"/>
      <x v="20"/>
      <x v="18"/>
      <x v="19"/>
      <x v="19"/>
      <x v="12"/>
      <x v="1"/>
      <x v="2"/>
      <x v="1"/>
      <x v="1"/>
      <x/>
      <x/>
      <x/>
      <x/>
      <x v="1"/>
      <x/>
      <x v="2"/>
      <x v="1"/>
      <x/>
      <x/>
      <x v="4"/>
      <x v="3"/>
      <x v="1"/>
      <x v="1"/>
    </i>
    <i r="2">
      <x v="11"/>
      <x/>
      <x v="29"/>
      <x v="21"/>
      <x v="9"/>
      <x v="6"/>
      <x v="2"/>
      <x v="1"/>
      <x v="3"/>
      <x v="4"/>
      <x v="32"/>
      <x v="14"/>
      <x v="15"/>
      <x v="15"/>
      <x v="4"/>
      <x v="1"/>
      <x v="2"/>
      <x v="2"/>
      <x v="1"/>
      <x/>
      <x/>
      <x/>
      <x/>
      <x v="1"/>
      <x/>
      <x v="2"/>
      <x v="1"/>
      <x/>
      <x v="2"/>
      <x/>
      <x v="3"/>
      <x v="2"/>
      <x v="1"/>
    </i>
    <i r="2">
      <x v="13"/>
      <x v="2"/>
      <x v="38"/>
      <x v="36"/>
      <x v="21"/>
      <x v="16"/>
      <x v="4"/>
      <x v="5"/>
      <x/>
      <x v="1"/>
      <x v="41"/>
      <x v="39"/>
      <x/>
      <x/>
      <x v="18"/>
      <x/>
      <x/>
      <x/>
      <x/>
      <x v="2"/>
      <x v="1"/>
      <x v="2"/>
      <x v="1"/>
      <x v="3"/>
      <x v="3"/>
      <x v="3"/>
      <x v="2"/>
      <x v="3"/>
      <x v="3"/>
      <x v="5"/>
      <x v="4"/>
      <x v="3"/>
      <x v="4"/>
    </i>
    <i r="1">
      <x v="4"/>
      <x v="10"/>
      <x/>
      <x v="28"/>
      <x v="20"/>
      <x v="8"/>
      <x v="10"/>
      <x v="2"/>
      <x v="1"/>
      <x v="2"/>
      <x v="4"/>
      <x v="24"/>
      <x v="13"/>
      <x v="14"/>
      <x v="14"/>
      <x v="8"/>
      <x v="2"/>
      <x v="2"/>
      <x v="1"/>
      <x v="1"/>
      <x/>
      <x/>
      <x/>
      <x/>
      <x v="1"/>
      <x/>
      <x v="2"/>
      <x v="1"/>
      <x/>
      <x v="2"/>
      <x v="3"/>
      <x v="3"/>
      <x/>
      <x v="3"/>
    </i>
    <i>
      <x v="1"/>
      <x v="3"/>
      <x v="6"/>
      <x/>
      <x v="1"/>
      <x v="26"/>
      <x v="11"/>
      <x v="8"/>
      <x v="1"/>
      <x v="1"/>
      <x v="3"/>
      <x v="4"/>
      <x v="15"/>
      <x v="25"/>
      <x v="26"/>
      <x v="26"/>
      <x v="13"/>
      <x v="2"/>
      <x v="2"/>
      <x v="1"/>
      <x v="1"/>
      <x/>
      <x/>
      <x/>
      <x/>
      <x v="1"/>
      <x/>
      <x v="2"/>
      <x v="1"/>
      <x/>
      <x v="2"/>
      <x/>
      <x/>
      <x v="2"/>
      <x v="1"/>
    </i>
    <i r="4">
      <x v="4"/>
      <x v="3"/>
      <x v="7"/>
      <x v="14"/>
      <x v="1"/>
      <x/>
      <x v="3"/>
      <x v="4"/>
      <x v="26"/>
      <x v="27"/>
      <x v="28"/>
      <x v="28"/>
      <x/>
      <x v="1"/>
      <x v="1"/>
      <x v="1"/>
      <x v="1"/>
      <x v="1"/>
      <x/>
      <x/>
      <x/>
      <x v="1"/>
      <x/>
      <x v="2"/>
      <x v="1"/>
      <x/>
      <x v="2"/>
      <x v="1"/>
      <x v="1"/>
      <x v="2"/>
      <x v="1"/>
    </i>
    <i r="4">
      <x v="5"/>
      <x v="5"/>
      <x v="3"/>
      <x v="3"/>
      <x v="1"/>
      <x/>
      <x v="3"/>
      <x v="4"/>
      <x v="30"/>
      <x v="19"/>
      <x v="20"/>
      <x v="20"/>
      <x v="3"/>
      <x v="1"/>
      <x v="1"/>
      <x v="1"/>
      <x v="1"/>
      <x v="1"/>
      <x/>
      <x/>
      <x/>
      <x v="1"/>
      <x/>
      <x v="2"/>
      <x v="1"/>
      <x/>
      <x v="2"/>
      <x v="2"/>
      <x v="3"/>
      <x v="2"/>
      <x v="1"/>
    </i>
    <i r="4">
      <x v="8"/>
      <x v="28"/>
      <x v="15"/>
      <x v="2"/>
      <x v="2"/>
      <x/>
      <x v="2"/>
      <x v="4"/>
      <x v="13"/>
      <x v="28"/>
      <x v="29"/>
      <x v="29"/>
      <x/>
      <x v="2"/>
      <x v="1"/>
      <x v="2"/>
      <x v="1"/>
      <x v="1"/>
      <x/>
      <x/>
      <x/>
      <x v="1"/>
      <x/>
      <x v="2"/>
      <x v="1"/>
      <x/>
      <x v="2"/>
      <x v="1"/>
      <x v="3"/>
      <x v="2"/>
      <x v="1"/>
    </i>
    <i r="4">
      <x v="11"/>
      <x v="25"/>
      <x v="11"/>
      <x v="8"/>
      <x v="1"/>
      <x/>
      <x v="3"/>
      <x v="4"/>
      <x v="18"/>
      <x v="23"/>
      <x v="24"/>
      <x v="24"/>
      <x v="26"/>
      <x v="2"/>
      <x v="2"/>
      <x v="1"/>
      <x v="1"/>
      <x/>
      <x/>
      <x/>
      <x/>
      <x v="1"/>
      <x v="1"/>
      <x v="2"/>
      <x v="1"/>
      <x v="1"/>
      <x v="1"/>
      <x/>
      <x v="1"/>
      <x v="2"/>
      <x v="1"/>
    </i>
    <i r="4">
      <x v="13"/>
      <x v="29"/>
      <x v="16"/>
      <x v="12"/>
      <x v="2"/>
      <x v="2"/>
      <x v="2"/>
      <x v="4"/>
      <x v="25"/>
      <x v="29"/>
      <x v="30"/>
      <x v="30"/>
      <x v="4"/>
      <x v="2"/>
      <x v="2"/>
      <x v="1"/>
      <x v="1"/>
      <x v="1"/>
      <x/>
      <x/>
      <x/>
      <x v="1"/>
      <x/>
      <x v="2"/>
      <x v="1"/>
      <x/>
      <x v="2"/>
      <x v="1"/>
      <x/>
      <x v="2"/>
      <x v="1"/>
    </i>
    <i r="4">
      <x v="17"/>
      <x v="13"/>
      <x v="14"/>
      <x v="13"/>
      <x v="3"/>
      <x v="3"/>
      <x v="3"/>
      <x v="4"/>
      <x v="19"/>
      <x v="24"/>
      <x v="25"/>
      <x v="25"/>
      <x v="12"/>
      <x v="1"/>
      <x v="2"/>
      <x v="1"/>
      <x v="1"/>
      <x v="1"/>
      <x/>
      <x/>
      <x/>
      <x v="1"/>
      <x/>
      <x v="2"/>
      <x v="1"/>
      <x/>
      <x v="2"/>
      <x v="2"/>
      <x v="3"/>
      <x v="2"/>
      <x v="1"/>
    </i>
    <i r="4">
      <x v="18"/>
      <x v="9"/>
      <x v="14"/>
      <x v="6"/>
      <x v="2"/>
      <x v="1"/>
      <x v="3"/>
      <x v="4"/>
      <x v="28"/>
      <x v="30"/>
      <x v="31"/>
      <x v="31"/>
      <x v="7"/>
      <x v="1"/>
      <x v="1"/>
      <x v="2"/>
      <x v="1"/>
      <x/>
      <x/>
      <x/>
      <x/>
      <x v="1"/>
      <x/>
      <x v="2"/>
      <x v="1"/>
      <x/>
      <x v="2"/>
      <x v="4"/>
      <x v="3"/>
      <x v="2"/>
      <x v="1"/>
    </i>
    <i r="4">
      <x v="19"/>
      <x v="27"/>
      <x v="11"/>
      <x v="6"/>
      <x v="1"/>
      <x/>
      <x v="3"/>
      <x v="4"/>
      <x v="14"/>
      <x v="26"/>
      <x v="27"/>
      <x v="27"/>
      <x v="7"/>
      <x v="1"/>
      <x v="1"/>
      <x v="2"/>
      <x v="1"/>
      <x/>
      <x/>
      <x/>
      <x/>
      <x v="1"/>
      <x/>
      <x v="2"/>
      <x v="1"/>
      <x/>
      <x v="2"/>
      <x/>
      <x/>
      <x/>
      <x v="1"/>
    </i>
    <i r="4">
      <x v="32"/>
      <x v="30"/>
      <x v="7"/>
      <x v="2"/>
      <x v="1"/>
      <x v="2"/>
      <x v="2"/>
      <x v="4"/>
      <x v="21"/>
      <x v="33"/>
      <x v="34"/>
      <x v="34"/>
      <x v="17"/>
      <x v="1"/>
      <x v="1"/>
      <x v="2"/>
      <x v="1"/>
      <x/>
      <x/>
      <x/>
      <x/>
      <x v="1"/>
      <x/>
      <x v="2"/>
      <x/>
      <x/>
      <x v="1"/>
      <x v="4"/>
      <x v="3"/>
      <x v="1"/>
      <x v="1"/>
    </i>
    <i r="4">
      <x v="33"/>
      <x v="31"/>
      <x v="1"/>
      <x v="5"/>
      <x v="2"/>
      <x/>
      <x v="3"/>
      <x v="4"/>
      <x v="34"/>
      <x v="34"/>
      <x v="35"/>
      <x v="35"/>
      <x v="15"/>
      <x v="1"/>
      <x v="1"/>
      <x v="1"/>
      <x v="1"/>
      <x v="1"/>
      <x/>
      <x/>
      <x/>
      <x v="1"/>
      <x v="2"/>
      <x v="2"/>
      <x v="1"/>
      <x v="2"/>
      <x/>
      <x/>
      <x v="1"/>
      <x v="2"/>
      <x v="1"/>
    </i>
    <i r="4">
      <x v="34"/>
      <x v="32"/>
      <x v="19"/>
      <x v="15"/>
      <x v="2"/>
      <x v="3"/>
      <x v="4"/>
      <x v="4"/>
      <x v="33"/>
      <x v="35"/>
      <x v="36"/>
      <x v="36"/>
      <x v="11"/>
      <x v="2"/>
      <x v="2"/>
      <x v="1"/>
      <x v="1"/>
      <x/>
      <x/>
      <x/>
      <x/>
      <x/>
      <x/>
      <x v="2"/>
      <x v="1"/>
      <x/>
      <x/>
      <x/>
      <x/>
      <x v="2"/>
      <x v="2"/>
    </i>
    <i r="4">
      <x v="35"/>
      <x v="33"/>
      <x v="1"/>
      <x/>
      <x v="3"/>
      <x v="3"/>
      <x v="2"/>
      <x v="4"/>
      <x v="17"/>
      <x v="36"/>
      <x v="37"/>
      <x v="37"/>
      <x v="3"/>
      <x v="1"/>
      <x v="1"/>
      <x v="1"/>
      <x v="1"/>
      <x/>
      <x/>
      <x/>
      <x/>
      <x v="1"/>
      <x/>
      <x v="2"/>
      <x v="1"/>
      <x/>
      <x v="2"/>
      <x v="4"/>
      <x v="3"/>
      <x v="2"/>
      <x v="1"/>
    </i>
    <i r="4">
      <x v="36"/>
      <x v="34"/>
      <x v="15"/>
      <x v="3"/>
      <x v="3"/>
      <x v="1"/>
      <x v="1"/>
      <x v="4"/>
      <x v="39"/>
      <x v="37"/>
      <x v="38"/>
      <x v="38"/>
      <x v="17"/>
      <x v="1"/>
      <x v="1"/>
      <x v="1"/>
      <x v="1"/>
      <x v="1"/>
      <x/>
      <x/>
      <x/>
      <x v="2"/>
      <x/>
      <x v="2"/>
      <x v="1"/>
      <x/>
      <x v="2"/>
      <x v="2"/>
      <x v="3"/>
      <x v="2"/>
      <x v="1"/>
    </i>
    <i r="4">
      <x v="37"/>
      <x v="35"/>
      <x v="20"/>
      <x v="8"/>
      <x v="1"/>
      <x v="1"/>
      <x v="2"/>
      <x v="4"/>
      <x v="2"/>
      <x v="38"/>
      <x v="39"/>
      <x v="39"/>
      <x v="16"/>
      <x v="2"/>
      <x v="2"/>
      <x v="1"/>
      <x v="1"/>
      <x/>
      <x/>
      <x/>
      <x/>
      <x v="1"/>
      <x/>
      <x v="2"/>
      <x v="1"/>
      <x v="2"/>
      <x v="2"/>
      <x v="2"/>
      <x/>
      <x v="2"/>
      <x/>
    </i>
    <i r="3">
      <x v="1"/>
      <x/>
      <x v="2"/>
      <x v="17"/>
      <x v="1"/>
      <x v="2"/>
      <x v="2"/>
      <x v="3"/>
      <x v="3"/>
      <x v="1"/>
      <x v="31"/>
      <x v="32"/>
      <x v="32"/>
      <x v="14"/>
      <x v="1"/>
      <x v="1"/>
      <x v="1"/>
      <x v="1"/>
      <x/>
      <x/>
      <x v="1"/>
      <x/>
      <x/>
      <x v="2"/>
      <x/>
      <x v="1"/>
      <x v="2"/>
      <x/>
      <x v="3"/>
      <x/>
      <x v="1"/>
      <x v="1"/>
    </i>
    <i r="4">
      <x v="2"/>
      <x v="14"/>
      <x v="12"/>
      <x/>
      <x v="1"/>
      <x v="1"/>
      <x v="3"/>
      <x v="1"/>
      <x v="3"/>
      <x v="20"/>
      <x v="21"/>
      <x v="21"/>
      <x v="2"/>
      <x v="1"/>
      <x v="1"/>
      <x v="1"/>
      <x v="1"/>
      <x v="1"/>
      <x/>
      <x/>
      <x/>
      <x v="1"/>
      <x/>
      <x v="2"/>
      <x v="1"/>
      <x/>
      <x v="2"/>
      <x v="1"/>
      <x v="2"/>
      <x v="2"/>
      <x v="2"/>
    </i>
    <i r="4">
      <x v="3"/>
      <x v="1"/>
      <x v="12"/>
      <x v="12"/>
      <x v="2"/>
      <x v="2"/>
      <x v="3"/>
      <x v="2"/>
      <x v="5"/>
      <x v="22"/>
      <x v="23"/>
      <x v="23"/>
      <x v="3"/>
      <x v="1"/>
      <x v="1"/>
      <x v="1"/>
      <x v="1"/>
      <x v="1"/>
      <x/>
      <x/>
      <x/>
      <x v="1"/>
      <x v="2"/>
      <x v="2"/>
      <x v="1"/>
      <x v="2"/>
      <x/>
      <x/>
      <x/>
      <x v="2"/>
      <x v="2"/>
    </i>
    <i r="4">
      <x v="23"/>
      <x v="47"/>
      <x v="18"/>
      <x v="8"/>
      <x v="1"/>
      <x/>
      <x v="3"/>
      <x v="2"/>
      <x v="6"/>
      <x v="32"/>
      <x v="33"/>
      <x v="33"/>
      <x v="1"/>
      <x v="1"/>
      <x v="1"/>
      <x v="2"/>
      <x v="1"/>
      <x/>
      <x/>
      <x/>
      <x/>
      <x v="1"/>
      <x/>
      <x v="2"/>
      <x v="1"/>
      <x/>
      <x v="1"/>
      <x v="1"/>
      <x/>
      <x v="2"/>
      <x v="2"/>
    </i>
    <i r="3">
      <x v="2"/>
      <x v="40"/>
      <x v="38"/>
      <x v="21"/>
      <x v="16"/>
      <x v="4"/>
      <x v="5"/>
      <x/>
      <x/>
      <x v="41"/>
      <x v="39"/>
      <x/>
      <x/>
      <x v="20"/>
      <x/>
      <x/>
      <x/>
      <x/>
      <x v="2"/>
      <x v="1"/>
      <x v="2"/>
      <x v="1"/>
      <x v="3"/>
      <x v="3"/>
      <x v="3"/>
      <x v="2"/>
      <x v="3"/>
      <x v="3"/>
      <x v="5"/>
      <x v="4"/>
      <x v="3"/>
      <x v="4"/>
    </i>
    <i r="4">
      <x v="41"/>
      <x v="39"/>
      <x v="21"/>
      <x v="16"/>
      <x v="4"/>
      <x v="5"/>
      <x/>
      <x v="1"/>
      <x v="42"/>
      <x v="39"/>
      <x/>
      <x/>
      <x v="21"/>
      <x/>
      <x/>
      <x/>
      <x/>
      <x v="2"/>
      <x v="1"/>
      <x v="2"/>
      <x v="1"/>
      <x v="3"/>
      <x v="3"/>
      <x v="3"/>
      <x v="2"/>
      <x v="3"/>
      <x v="3"/>
      <x v="5"/>
      <x v="4"/>
      <x v="3"/>
      <x v="4"/>
    </i>
    <i r="4">
      <x v="42"/>
      <x v="40"/>
      <x v="21"/>
      <x v="16"/>
      <x v="4"/>
      <x v="5"/>
      <x/>
      <x v="1"/>
      <x v="43"/>
      <x v="39"/>
      <x/>
      <x/>
      <x v="20"/>
      <x/>
      <x/>
      <x/>
      <x/>
      <x v="2"/>
      <x v="1"/>
      <x v="2"/>
      <x v="1"/>
      <x v="3"/>
      <x v="3"/>
      <x v="3"/>
      <x v="2"/>
      <x v="3"/>
      <x v="3"/>
      <x v="5"/>
      <x v="4"/>
      <x v="3"/>
      <x v="4"/>
    </i>
    <i r="4">
      <x v="43"/>
      <x v="41"/>
      <x v="21"/>
      <x v="16"/>
      <x v="4"/>
      <x v="5"/>
      <x/>
      <x v="1"/>
      <x v="44"/>
      <x v="39"/>
      <x/>
      <x/>
      <x v="22"/>
      <x/>
      <x/>
      <x/>
      <x/>
      <x v="2"/>
      <x v="1"/>
      <x v="2"/>
      <x v="1"/>
      <x v="3"/>
      <x v="3"/>
      <x v="3"/>
      <x v="2"/>
      <x v="3"/>
      <x v="3"/>
      <x v="5"/>
      <x v="4"/>
      <x v="3"/>
      <x v="4"/>
    </i>
    <i r="4">
      <x v="44"/>
      <x v="42"/>
      <x v="21"/>
      <x v="16"/>
      <x v="4"/>
      <x v="5"/>
      <x/>
      <x v="1"/>
      <x v="41"/>
      <x v="39"/>
      <x/>
      <x/>
      <x v="23"/>
      <x/>
      <x/>
      <x/>
      <x/>
      <x v="1"/>
      <x v="1"/>
      <x v="2"/>
      <x v="1"/>
      <x v="3"/>
      <x v="3"/>
      <x v="3"/>
      <x v="2"/>
      <x v="3"/>
      <x v="3"/>
      <x v="5"/>
      <x v="4"/>
      <x v="3"/>
      <x v="4"/>
    </i>
    <i r="4">
      <x v="45"/>
      <x v="43"/>
      <x v="21"/>
      <x v="16"/>
      <x v="4"/>
      <x v="5"/>
      <x/>
      <x v="2"/>
      <x v="7"/>
      <x v="39"/>
      <x/>
      <x/>
      <x v="22"/>
      <x v="2"/>
      <x/>
      <x/>
      <x/>
      <x v="2"/>
      <x v="1"/>
      <x v="2"/>
      <x v="1"/>
      <x v="3"/>
      <x v="3"/>
      <x v="3"/>
      <x v="2"/>
      <x v="3"/>
      <x v="3"/>
      <x v="5"/>
      <x v="4"/>
      <x v="3"/>
      <x v="4"/>
    </i>
    <i r="4">
      <x v="46"/>
      <x v="44"/>
      <x v="21"/>
      <x v="16"/>
      <x v="4"/>
      <x v="5"/>
      <x/>
      <x v="2"/>
      <x v="4"/>
      <x v="39"/>
      <x/>
      <x/>
      <x v="24"/>
      <x/>
      <x/>
      <x/>
      <x/>
      <x v="2"/>
      <x v="1"/>
      <x v="2"/>
      <x v="1"/>
      <x v="3"/>
      <x v="3"/>
      <x v="3"/>
      <x v="2"/>
      <x v="3"/>
      <x v="3"/>
      <x v="5"/>
      <x v="4"/>
      <x v="3"/>
      <x v="4"/>
    </i>
    <i r="3">
      <x v="3"/>
      <x v="22"/>
      <x v="8"/>
      <x v="13"/>
      <x v="11"/>
      <x/>
      <x v="4"/>
      <x v="2"/>
      <x v="2"/>
      <x/>
      <x v="21"/>
      <x v="22"/>
      <x v="22"/>
      <x v="7"/>
      <x v="1"/>
      <x v="1"/>
      <x v="2"/>
      <x v="1"/>
      <x/>
      <x/>
      <x/>
      <x/>
      <x v="1"/>
      <x/>
      <x v="2"/>
      <x v="1"/>
      <x/>
      <x v="2"/>
      <x/>
      <x v="3"/>
      <x/>
      <x/>
    </i>
    <i t="grand">
      <x/>
    </i>
  </rowItems>
  <colItems count="1">
    <i/>
  </colItems>
  <pivotTableStyleInfo name="Sélecteur de fonds - Gamme Développement Durable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Gamme" xr10:uid="{00000000-0013-0000-FFFF-FFFF01000000}" sourceName="Gamme ">
  <pivotTables>
    <pivotTable tabId="4" name="Tableau croisé dynamique3"/>
  </pivotTables>
  <data>
    <tabular pivotCacheId="4">
      <items count="2">
        <i x="1" s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Best_in_class" xr10:uid="{00000000-0013-0000-FFFF-FFFF0A000000}" sourceName="Best in class">
  <pivotTables>
    <pivotTable tabId="4" name="Tableau croisé dynamique3"/>
  </pivotTables>
  <data>
    <tabular pivotCacheId="4">
      <items count="3">
        <i x="0" s="1"/>
        <i x="1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Label_Finansol" xr10:uid="{00000000-0013-0000-FFFF-FFFF0B000000}" sourceName="Label Finansol">
  <pivotTables>
    <pivotTable tabId="4" name="Tableau croisé dynamique3"/>
  </pivotTables>
  <data>
    <tabular pivotCacheId="4">
      <items count="2">
        <i x="1" s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1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Zone_géographique_d_investissement___FR" xr10:uid="{00000000-0013-0000-FFFF-FFFF0C000000}" sourceName="Zone géographique d'investissement - FR">
  <pivotTables>
    <pivotTable tabId="4" name="Tableau croisé dynamique3"/>
  </pivotTables>
  <data>
    <tabular pivotCacheId="4" showMissing="0">
      <items count="7">
        <i x="4" s="1"/>
        <i x="0" s="1"/>
        <i x="3" s="1"/>
        <i x="5" s="1"/>
        <i x="6" s="1"/>
        <i x="1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1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Label_Greenfin" xr10:uid="{00000000-0013-0000-FFFF-FFFF0D000000}" sourceName="Label Greenfin ">
  <pivotTables>
    <pivotTable tabId="4" name="Tableau croisé dynamique3"/>
  </pivotTables>
  <data>
    <tabular pivotCacheId="4">
      <items count="2">
        <i x="1" s="1"/>
        <i x="0" s="1"/>
      </items>
    </tabular>
  </data>
</slicerCacheDefinition>
</file>

<file path=xl/slicerCaches/slicerCache1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Article_SFDR" xr10:uid="{00000000-0013-0000-FFFF-FFFF0E000000}" sourceName="Article SFDR">
  <pivotTables>
    <pivotTable tabId="4" name="Tableau croisé dynamique3"/>
  </pivotTables>
  <data>
    <tabular pivotCacheId="4">
      <items count="2">
        <i x="1" s="1"/>
        <i x="0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Classes_d_actifs" xr10:uid="{00000000-0013-0000-FFFF-FFFF02000000}" sourceName="Classes d'actifs">
  <pivotTables>
    <pivotTable tabId="4" name="Tableau croisé dynamique3"/>
  </pivotTables>
  <data>
    <tabular pivotCacheId="4">
      <items count="4">
        <i x="1" s="1"/>
        <i x="0" s="1"/>
        <i x="3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Grandes_thématiques" xr10:uid="{00000000-0013-0000-FFFF-FFFF03000000}" sourceName="Grandes thématiques">
  <pivotTables>
    <pivotTable tabId="4" name="Tableau croisé dynamique3"/>
  </pivotTables>
  <data>
    <tabular pivotCacheId="4" showMissing="0">
      <items count="5">
        <i x="4" s="1"/>
        <i x="1" s="1"/>
        <i x="2" s="1"/>
        <i x="3" s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Sous_thématiques" xr10:uid="{00000000-0013-0000-FFFF-FFFF04000000}" sourceName="Sous thématiques ">
  <pivotTables>
    <pivotTable tabId="4" name="Tableau croisé dynamique3"/>
  </pivotTables>
  <data>
    <tabular pivotCacheId="4">
      <items count="14">
        <i x="1" s="1"/>
        <i x="9" s="1"/>
        <i x="10" s="1"/>
        <i x="2" s="1"/>
        <i x="7" s="1"/>
        <i x="4" s="1"/>
        <i x="5" s="1"/>
        <i x="8" s="1"/>
        <i x="0" s="1"/>
        <i x="6" s="1"/>
        <i x="12" s="1"/>
        <i x="13" s="1"/>
        <i x="3" s="1"/>
        <i x="1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Best_in_universe" xr10:uid="{00000000-0013-0000-FFFF-FFFF05000000}" sourceName="Best in universe">
  <pivotTables>
    <pivotTable tabId="4" name="Tableau croisé dynamique3"/>
  </pivotTables>
  <data>
    <tabular pivotCacheId="4" showMissing="0">
      <items count="3">
        <i x="1" s="1"/>
        <i x="0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Impact_investing" xr10:uid="{00000000-0013-0000-FFFF-FFFF06000000}" sourceName="Impact investing ">
  <pivotTables>
    <pivotTable tabId="4" name="Tableau croisé dynamique3"/>
  </pivotTables>
  <data>
    <tabular pivotCacheId="4">
      <items count="3">
        <i x="0" s="1"/>
        <i x="1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Politique_bas_carbone" xr10:uid="{00000000-0013-0000-FFFF-FFFF07000000}" sourceName="Politique bas carbone">
  <pivotTables>
    <pivotTable tabId="4" name="Tableau croisé dynamique3"/>
  </pivotTables>
  <data>
    <tabular pivotCacheId="4">
      <items count="3">
        <i x="1" s="1"/>
        <i x="0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Label_ISR" xr10:uid="{00000000-0013-0000-FFFF-FFFF08000000}" sourceName="Label ISR ">
  <pivotTables>
    <pivotTable tabId="4" name="Tableau croisé dynamique3"/>
  </pivotTables>
  <data>
    <tabular pivotCacheId="4">
      <items count="2">
        <i x="1" s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Exclusions" xr10:uid="{00000000-0013-0000-FFFF-FFFF09000000}" sourceName="Exclusions">
  <pivotTables>
    <pivotTable tabId="4" name="Tableau croisé dynamique3"/>
  </pivotTables>
  <data>
    <tabular pivotCacheId="4">
      <items count="2">
        <i x="0" s="1"/>
        <i x="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Gamme " xr10:uid="{00000000-0014-0000-FFFF-FFFF01000000}" cache="Segment_Gamme" caption="Gamme " style="Segments_de_sélection_principaux_Gamme_DD" rowHeight="241300"/>
  <slicer name="Classes d'actifs" xr10:uid="{00000000-0014-0000-FFFF-FFFF02000000}" cache="Segment_Classes_d_actifs" caption="Classes d'actifs" style="Segments_de_sélection_principaux_Gamme_DD" rowHeight="216000"/>
  <slicer name="Grandes thématiques" xr10:uid="{00000000-0014-0000-FFFF-FFFF03000000}" cache="Segment_Grandes_thématiques" caption="Grandes thématiques" style="Segments_de_sélection_principaux_Gamme_DD" rowHeight="216000"/>
  <slicer name="Sous thématiques " xr10:uid="{00000000-0014-0000-FFFF-FFFF04000000}" cache="Segment_Sous_thématiques" caption="Sous thématiques " columnCount="3" style="Segments_de_sélection_principaux_Gamme_DD" rowHeight="241300"/>
  <slicer name="Best in universe" xr10:uid="{00000000-0014-0000-FFFF-FFFF05000000}" cache="Segment_Best_in_universe" caption="Best in universe" style="Segments_de_sélection_principaux_Gamme_DD 3" rowHeight="216000"/>
  <slicer name="Impact investing " xr10:uid="{00000000-0014-0000-FFFF-FFFF06000000}" cache="Segment_Impact_investing" caption="Impact investing " style="Segments_de_sélection_principaux_Gamme_DD 3" rowHeight="216000"/>
  <slicer name="Politique bas carbone" xr10:uid="{00000000-0014-0000-FFFF-FFFF07000000}" cache="Segment_Politique_bas_carbone" caption="Politique bas carbone" style="Segments_de_sélection_principaux_Gamme_DD 3" rowHeight="180000"/>
  <slicer name="Label ISR " xr10:uid="{00000000-0014-0000-FFFF-FFFF08000000}" cache="Segment_Label_ISR" caption="Label ISR " columnCount="2" style="Segments_de_sélection_principaux_Gamme_DD 3" rowHeight="180000"/>
  <slicer name="Exclusions" xr10:uid="{00000000-0014-0000-FFFF-FFFF09000000}" cache="Segment_Exclusions" caption="Exclusions" style="Segments_de_sélection_principaux_Gamme_DD 3" rowHeight="216000"/>
  <slicer name="Best in class" xr10:uid="{00000000-0014-0000-FFFF-FFFF0A000000}" cache="Segment_Best_in_class" caption="Best in class" style="Segments_de_sélection_principaux_Gamme_DD 3" rowHeight="216000"/>
  <slicer name="Label Finansol" xr10:uid="{00000000-0014-0000-FFFF-FFFF0B000000}" cache="Segment_Label_Finansol" caption="Label Finansol" columnCount="2" style="Segments_de_sélection_principaux_Gamme_DD 3" rowHeight="180000"/>
  <slicer name="Zone géographique d'investissement - FR" xr10:uid="{00000000-0014-0000-FFFF-FFFF0C000000}" cache="Segment_Zone_géographique_d_investissement___FR" caption="Zone géographique d'investissement - FR" style="Segments_de_sélection_principaux_Gamme_DD" rowHeight="216000"/>
  <slicer name="Label Greenfin " xr10:uid="{00000000-0014-0000-FFFF-FFFF0D000000}" cache="Segment_Label_Greenfin" caption="Label Greenfin " columnCount="2" style="Segments_de_sélection_principaux_Gamme_DD 3" rowHeight="180000"/>
  <slicer name="Article SFDR" xr10:uid="{00000000-0014-0000-FFFF-FFFF0E000000}" cache="Segment_Article_SFDR" caption="Article SFDR" style="Segments_de_sélection_principaux_Gamme_DD 3" rowHeight="180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traction_MorningStar" displayName="Extraction_MorningStar" ref="A1:HV44" totalsRowShown="0" headerRowBorderDxfId="277">
  <autoFilter ref="A1:HV44" xr:uid="{00000000-0009-0000-0100-000001000000}"/>
  <tableColumns count="230">
    <tableColumn id="2" xr3:uid="{00000000-0010-0000-0000-000002000000}" name="ISIN" dataDxfId="276"/>
    <tableColumn id="3" xr3:uid="{00000000-0010-0000-0000-000003000000}" name="Name" dataDxfId="275"/>
    <tableColumn id="4" xr3:uid="{00000000-0010-0000-0000-000004000000}" name="Firm Name" dataDxfId="274"/>
    <tableColumn id="5" xr3:uid="{00000000-0010-0000-0000-000005000000}" name="Inception Date" dataDxfId="273"/>
    <tableColumn id="6" xr3:uid="{00000000-0010-0000-0000-000006000000}" name="Fund Size Devise de libellé" dataDxfId="272"/>
    <tableColumn id="7" xr3:uid="{00000000-0010-0000-0000-000007000000}" name="Management Fee" dataDxfId="271"/>
    <tableColumn id="8" xr3:uid="{00000000-0010-0000-0000-000008000000}" name="Performance Fee" dataDxfId="270"/>
    <tableColumn id="9" xr3:uid="{00000000-0010-0000-0000-000009000000}" name="KIID Ongoing Charge" dataDxfId="269"/>
    <tableColumn id="10" xr3:uid="{00000000-0010-0000-0000-00000A000000}" name="KIID Ongoing Charge Date" dataDxfId="268"/>
    <tableColumn id="11" xr3:uid="{00000000-0010-0000-0000-00000B000000}" name="Notation  Morningstar" dataDxfId="267"/>
    <tableColumn id="12" xr3:uid="{00000000-0010-0000-0000-00000C000000}" name="Catégorie Morningstar" dataDxfId="266"/>
    <tableColumn id="13" xr3:uid="{00000000-0010-0000-0000-00000D000000}" name="Date du portefeuille" dataDxfId="265"/>
    <tableColumn id="14" xr3:uid="{00000000-0010-0000-0000-00000E000000}" name="Catégorie Globale" dataDxfId="264"/>
    <tableColumn id="15" xr3:uid="{00000000-0010-0000-0000-00000F000000}" name="Sustainability Rating Date" dataDxfId="263"/>
    <tableColumn id="16" xr3:uid="{00000000-0010-0000-0000-000010000000}" name="Morningstar Sustainability Rating" dataDxfId="262"/>
    <tableColumn id="17" xr3:uid="{00000000-0010-0000-0000-000011000000}" name="Historical Sustainability Score" dataDxfId="261"/>
    <tableColumn id="18" xr3:uid="{00000000-0010-0000-0000-000012000000}" name="Portfolio Sustainability Score" dataDxfId="260"/>
    <tableColumn id="19" xr3:uid="{00000000-0010-0000-0000-000013000000}" name="Sustainability Percent Rank in Category" dataDxfId="259"/>
    <tableColumn id="20" xr3:uid="{00000000-0010-0000-0000-000014000000}" name="Sustainability Absolute Rank in Category" dataDxfId="258"/>
    <tableColumn id="21" xr3:uid="{00000000-0010-0000-0000-000015000000}" name="ESG Score vs. Category" dataDxfId="257"/>
    <tableColumn id="22" xr3:uid="{00000000-0010-0000-0000-000016000000}" name="Portfolio ESG Score" dataDxfId="256"/>
    <tableColumn id="23" xr3:uid="{00000000-0010-0000-0000-000017000000}" name="ESG Percent Rank in Category" dataDxfId="255"/>
    <tableColumn id="24" xr3:uid="{00000000-0010-0000-0000-000018000000}" name="ESG Absolute Rank in Category" dataDxfId="254"/>
    <tableColumn id="25" xr3:uid="{00000000-0010-0000-0000-000019000000}" name="Controversy Score vs. Category" dataDxfId="253"/>
    <tableColumn id="26" xr3:uid="{00000000-0010-0000-0000-00001A000000}" name="Portfolio Controversy Score" dataDxfId="252"/>
    <tableColumn id="27" xr3:uid="{00000000-0010-0000-0000-00001B000000}" name="Controversy Percent Rank in Category" dataDxfId="251"/>
    <tableColumn id="28" xr3:uid="{00000000-0010-0000-0000-00001C000000}" name="Controversy Absolute Rank in Category" dataDxfId="250"/>
    <tableColumn id="29" xr3:uid="{00000000-0010-0000-0000-00001D000000}" name="Environmental Score vs. Category" dataDxfId="249"/>
    <tableColumn id="30" xr3:uid="{00000000-0010-0000-0000-00001E000000}" name="Portfolio Environmental Score" dataDxfId="248"/>
    <tableColumn id="31" xr3:uid="{00000000-0010-0000-0000-00001F000000}" name="Environmental Percent Rank in Category" dataDxfId="247"/>
    <tableColumn id="32" xr3:uid="{00000000-0010-0000-0000-000020000000}" name="Environmental Absolute Rank in Category" dataDxfId="246"/>
    <tableColumn id="33" xr3:uid="{00000000-0010-0000-0000-000021000000}" name="Social Score vs. Category" dataDxfId="245"/>
    <tableColumn id="34" xr3:uid="{00000000-0010-0000-0000-000022000000}" name="Portfolio Social Score" dataDxfId="244"/>
    <tableColumn id="35" xr3:uid="{00000000-0010-0000-0000-000023000000}" name="Social Percent Rank in Category" dataDxfId="243"/>
    <tableColumn id="36" xr3:uid="{00000000-0010-0000-0000-000024000000}" name="Social Absolute Rank in Category" dataDxfId="242"/>
    <tableColumn id="37" xr3:uid="{00000000-0010-0000-0000-000025000000}" name="Governance Score vs. Category" dataDxfId="241"/>
    <tableColumn id="38" xr3:uid="{00000000-0010-0000-0000-000026000000}" name="Portfolio Governance Score" dataDxfId="240"/>
    <tableColumn id="39" xr3:uid="{00000000-0010-0000-0000-000027000000}" name="Governance Percent Rank in Category" dataDxfId="239"/>
    <tableColumn id="40" xr3:uid="{00000000-0010-0000-0000-000028000000}" name="Governance Absolute Rank in Category" dataDxfId="238"/>
    <tableColumn id="41" xr3:uid="{00000000-0010-0000-0000-000029000000}" name="Percent of AUM Covered - ESG" dataDxfId="237"/>
    <tableColumn id="42" xr3:uid="{00000000-0010-0000-0000-00002A000000}" name="Number of Securities Scored - ESG" dataDxfId="236"/>
    <tableColumn id="43" xr3:uid="{00000000-0010-0000-0000-00002B000000}" name="Number of Securities Not Scored - ESG" dataDxfId="235"/>
    <tableColumn id="44" xr3:uid="{00000000-0010-0000-0000-00002C000000}" name="Percent of AUM Covered - Controversy" dataDxfId="234"/>
    <tableColumn id="45" xr3:uid="{00000000-0010-0000-0000-00002D000000}" name="Number of Securities Scored - Controversy" dataDxfId="233"/>
    <tableColumn id="46" xr3:uid="{00000000-0010-0000-0000-00002E000000}" name="Number of Securities Not Scored - Controversy" dataDxfId="232"/>
    <tableColumn id="47" xr3:uid="{00000000-0010-0000-0000-00002F000000}" name="Percent of AUM with Low ESG Scores" dataDxfId="231"/>
    <tableColumn id="48" xr3:uid="{00000000-0010-0000-0000-000030000000}" name="Percent of AUM with Below Average ESG Scores" dataDxfId="230"/>
    <tableColumn id="49" xr3:uid="{00000000-0010-0000-0000-000031000000}" name="Percent of AUM with Average ESG Scores" dataDxfId="229"/>
    <tableColumn id="50" xr3:uid="{00000000-0010-0000-0000-000032000000}" name="Percent of AUM with Above Average ESG Scores" dataDxfId="228"/>
    <tableColumn id="51" xr3:uid="{00000000-0010-0000-0000-000033000000}" name="Percent of AUM With High ESG Scores" dataDxfId="227"/>
    <tableColumn id="52" xr3:uid="{00000000-0010-0000-0000-000034000000}" name="Sustainability Category Average" dataDxfId="226"/>
    <tableColumn id="53" xr3:uid="{00000000-0010-0000-0000-000035000000}" name="ESG Category Average" dataDxfId="225"/>
    <tableColumn id="54" xr3:uid="{00000000-0010-0000-0000-000036000000}" name="Controversy Category Average" dataDxfId="224"/>
    <tableColumn id="55" xr3:uid="{00000000-0010-0000-0000-000037000000}" name="Environmental Category Average" dataDxfId="223"/>
    <tableColumn id="56" xr3:uid="{00000000-0010-0000-0000-000038000000}" name="Social Category Average" dataDxfId="222"/>
    <tableColumn id="57" xr3:uid="{00000000-0010-0000-0000-000039000000}" name="Governance Category Average" dataDxfId="221"/>
    <tableColumn id="58" xr3:uid="{00000000-0010-0000-0000-00003A000000}" name="Number of Funds Analyzed in Category - ESG" dataDxfId="220"/>
    <tableColumn id="59" xr3:uid="{00000000-0010-0000-0000-00003B000000}" name="Number of Funds Analyzed in Category - Controversy" dataDxfId="219"/>
    <tableColumn id="60" xr3:uid="{00000000-0010-0000-0000-00003C000000}" name="Number of Funds Analyzed in Category - Sustainability" dataDxfId="218"/>
    <tableColumn id="61" xr3:uid="{00000000-0010-0000-0000-00003D000000}" name="Product Involvement % - Adult Entertainment" dataDxfId="217"/>
    <tableColumn id="62" xr3:uid="{00000000-0010-0000-0000-00003E000000}" name="Product Involvement # of Holdings - Adult Entertainment" dataDxfId="216"/>
    <tableColumn id="63" xr3:uid="{00000000-0010-0000-0000-00003F000000}" name="Product Involvement Cat Avg % - Adult Entertainment" dataDxfId="215"/>
    <tableColumn id="64" xr3:uid="{00000000-0010-0000-0000-000040000000}" name="Product Involvement % - Alcohol" dataDxfId="214"/>
    <tableColumn id="65" xr3:uid="{00000000-0010-0000-0000-000041000000}" name="Product Involvement # of Holdings - Alcohol" dataDxfId="213"/>
    <tableColumn id="66" xr3:uid="{00000000-0010-0000-0000-000042000000}" name="Product Involvement Cat Avg % - Alcohol" dataDxfId="212"/>
    <tableColumn id="67" xr3:uid="{00000000-0010-0000-0000-000043000000}" name="Product Involvement % - Animal Testing" dataDxfId="211"/>
    <tableColumn id="68" xr3:uid="{00000000-0010-0000-0000-000044000000}" name="Product Involvement # of Holdings - Animal Testing" dataDxfId="210"/>
    <tableColumn id="69" xr3:uid="{00000000-0010-0000-0000-000045000000}" name="Product Involvement Cat Avg % - Animal Testing" dataDxfId="209"/>
    <tableColumn id="70" xr3:uid="{00000000-0010-0000-0000-000046000000}" name="Product Involvement % - Abortive/Contraceptives/Stem Cell" dataDxfId="208"/>
    <tableColumn id="71" xr3:uid="{00000000-0010-0000-0000-000047000000}" name="Product Involvement # of Holdings - Abortive/Contraceptives/Stem Cell" dataDxfId="207"/>
    <tableColumn id="72" xr3:uid="{00000000-0010-0000-0000-000048000000}" name="Product Involvement Cat Avg % - Abortive/Contraceptives/Stem Cell" dataDxfId="206"/>
    <tableColumn id="73" xr3:uid="{00000000-0010-0000-0000-000049000000}" name="Product Involvement % - Controversial Weapons" dataDxfId="205"/>
    <tableColumn id="74" xr3:uid="{00000000-0010-0000-0000-00004A000000}" name="Product Involvement # of Holdings - Controversial Weapons" dataDxfId="204"/>
    <tableColumn id="75" xr3:uid="{00000000-0010-0000-0000-00004B000000}" name="Product Involvement Cat Avg % - Controversial Weapons" dataDxfId="203"/>
    <tableColumn id="76" xr3:uid="{00000000-0010-0000-0000-00004C000000}" name="Product Involvement % - Fur &amp; Specialty Leather" dataDxfId="202"/>
    <tableColumn id="77" xr3:uid="{00000000-0010-0000-0000-00004D000000}" name="Product Involvement # of Holdings - Fur &amp; Specialty Leather" dataDxfId="201"/>
    <tableColumn id="78" xr3:uid="{00000000-0010-0000-0000-00004E000000}" name="Product Involvement Cat Avg % - Fur &amp; Specialty Leather" dataDxfId="200"/>
    <tableColumn id="79" xr3:uid="{00000000-0010-0000-0000-00004F000000}" name="Product Involvement % - Gambling" dataDxfId="199"/>
    <tableColumn id="80" xr3:uid="{00000000-0010-0000-0000-000050000000}" name="Product Involvement # of Holdings - Gambling" dataDxfId="198"/>
    <tableColumn id="81" xr3:uid="{00000000-0010-0000-0000-000051000000}" name="Product Involvement Cat Avg % - Gambling" dataDxfId="197"/>
    <tableColumn id="82" xr3:uid="{00000000-0010-0000-0000-000052000000}" name="Product Involvement % - GMO" dataDxfId="196"/>
    <tableColumn id="83" xr3:uid="{00000000-0010-0000-0000-000053000000}" name="Product Involvement # of Holdings - GMO" dataDxfId="195"/>
    <tableColumn id="84" xr3:uid="{00000000-0010-0000-0000-000054000000}" name="Product Involvement Cat Avg % - GMO" dataDxfId="194"/>
    <tableColumn id="85" xr3:uid="{00000000-0010-0000-0000-000055000000}" name="Product Involvement % - Military Contracting" dataDxfId="193"/>
    <tableColumn id="86" xr3:uid="{00000000-0010-0000-0000-000056000000}" name="Product Involvement # of Holdings - Military Contracting" dataDxfId="192"/>
    <tableColumn id="87" xr3:uid="{00000000-0010-0000-0000-000057000000}" name="Product Involvement Cat Avg % - Military Contracting" dataDxfId="191"/>
    <tableColumn id="88" xr3:uid="{00000000-0010-0000-0000-000058000000}" name="Product Involvement % - Nuclear" dataDxfId="190"/>
    <tableColumn id="89" xr3:uid="{00000000-0010-0000-0000-000059000000}" name="Product Involvement # of Holdings - Nuclear" dataDxfId="189"/>
    <tableColumn id="90" xr3:uid="{00000000-0010-0000-0000-00005A000000}" name="Product Involvement Cat Avg % - Nuclear" dataDxfId="188"/>
    <tableColumn id="91" xr3:uid="{00000000-0010-0000-0000-00005B000000}" name="Product Involvement % - Palm Oil" dataDxfId="187"/>
    <tableColumn id="92" xr3:uid="{00000000-0010-0000-0000-00005C000000}" name="Product Involvement # of Holdings - Palm Oil" dataDxfId="186"/>
    <tableColumn id="93" xr3:uid="{00000000-0010-0000-0000-00005D000000}" name="Product Involvement Cat Avg % - Palm Oil" dataDxfId="185"/>
    <tableColumn id="94" xr3:uid="{00000000-0010-0000-0000-00005E000000}" name="Product Involvement % - Pesticides" dataDxfId="184"/>
    <tableColumn id="95" xr3:uid="{00000000-0010-0000-0000-00005F000000}" name="Product Involvement # of Holdings - Pesticides" dataDxfId="183"/>
    <tableColumn id="96" xr3:uid="{00000000-0010-0000-0000-000060000000}" name="Product Involvement Cat Avg % - Pesticides" dataDxfId="182"/>
    <tableColumn id="97" xr3:uid="{00000000-0010-0000-0000-000061000000}" name="Product Involvement % - Small Arms" dataDxfId="181"/>
    <tableColumn id="98" xr3:uid="{00000000-0010-0000-0000-000062000000}" name="Product Involvement # of Holdings - Small Arms" dataDxfId="180"/>
    <tableColumn id="99" xr3:uid="{00000000-0010-0000-0000-000063000000}" name="Product Involvement Cat Avg % - Small Arms" dataDxfId="179"/>
    <tableColumn id="100" xr3:uid="{00000000-0010-0000-0000-000064000000}" name="Product Involvement % - Thermal Coal" dataDxfId="178"/>
    <tableColumn id="101" xr3:uid="{00000000-0010-0000-0000-000065000000}" name="Product Involvement # of Holdings - Thermal Coal" dataDxfId="177"/>
    <tableColumn id="102" xr3:uid="{00000000-0010-0000-0000-000066000000}" name="Product Involvement Cat Avg % - Thermal Coal" dataDxfId="176"/>
    <tableColumn id="103" xr3:uid="{00000000-0010-0000-0000-000067000000}" name="Product Involvement % - Tobacco" dataDxfId="175"/>
    <tableColumn id="104" xr3:uid="{00000000-0010-0000-0000-000068000000}" name="Product Involvement # of Holdings - Tobacco" dataDxfId="174"/>
    <tableColumn id="105" xr3:uid="{00000000-0010-0000-0000-000069000000}" name="Product Involvement Cat Avg % - Tobacco" dataDxfId="173"/>
    <tableColumn id="106" xr3:uid="{00000000-0010-0000-0000-00006A000000}" name="Carbon Date" dataDxfId="172"/>
    <tableColumn id="107" xr3:uid="{00000000-0010-0000-0000-00006B000000}" name="Percent AUM Covered - Carbon" dataDxfId="171"/>
    <tableColumn id="108" xr3:uid="{00000000-0010-0000-0000-00006C000000}" name="Low Carbon Designation" dataDxfId="170"/>
    <tableColumn id="109" xr3:uid="{00000000-0010-0000-0000-00006D000000}" name="Carbon Risk Score" dataDxfId="169"/>
    <tableColumn id="110" xr3:uid="{00000000-0010-0000-0000-00006E000000}" name="Carbon Risk Score Percent Rank in Category" dataDxfId="168"/>
    <tableColumn id="111" xr3:uid="{00000000-0010-0000-0000-00006F000000}" name="Carbon Risk Score Category Average" dataDxfId="167"/>
    <tableColumn id="112" xr3:uid="{00000000-0010-0000-0000-000070000000}" name="Benchmark Carbon Risk Score" dataDxfId="166"/>
    <tableColumn id="113" xr3:uid="{00000000-0010-0000-0000-000071000000}" name="12 Month Average Carbon Risk Score" dataDxfId="165"/>
    <tableColumn id="114" xr3:uid="{00000000-0010-0000-0000-000072000000}" name="12 Month Average Carbon Risk Category Average" dataDxfId="164"/>
    <tableColumn id="115" xr3:uid="{00000000-0010-0000-0000-000073000000}" name="12 Month Average Carbon Risk Percent Rank in Category" dataDxfId="163"/>
    <tableColumn id="116" xr3:uid="{00000000-0010-0000-0000-000074000000}" name="Carbon Exposure Score" dataDxfId="162"/>
    <tableColumn id="117" xr3:uid="{00000000-0010-0000-0000-000075000000}" name="Carbon Exposure Score Category Average" dataDxfId="161"/>
    <tableColumn id="118" xr3:uid="{00000000-0010-0000-0000-000076000000}" name="Carbon Management Score" dataDxfId="160"/>
    <tableColumn id="119" xr3:uid="{00000000-0010-0000-0000-000077000000}" name="Carbon Management Score Category Average" dataDxfId="159"/>
    <tableColumn id="120" xr3:uid="{00000000-0010-0000-0000-000078000000}" name="Carbon Operations Risk" dataDxfId="158"/>
    <tableColumn id="121" xr3:uid="{00000000-0010-0000-0000-000079000000}" name="Carbon Operations Risk Category Average" dataDxfId="157"/>
    <tableColumn id="122" xr3:uid="{00000000-0010-0000-0000-00007A000000}" name="Carbon Products &amp; Services Risk" dataDxfId="156"/>
    <tableColumn id="123" xr3:uid="{00000000-0010-0000-0000-00007B000000}" name="Carbon Products &amp; Services Risk Category Average" dataDxfId="155"/>
    <tableColumn id="124" xr3:uid="{00000000-0010-0000-0000-00007C000000}" name="Stranded Assets Risk" dataDxfId="154"/>
    <tableColumn id="125" xr3:uid="{00000000-0010-0000-0000-00007D000000}" name="Stranded Assets Risk Category Average" dataDxfId="153"/>
    <tableColumn id="126" xr3:uid="{00000000-0010-0000-0000-00007E000000}" name="Carbon Intensity" dataDxfId="152"/>
    <tableColumn id="127" xr3:uid="{00000000-0010-0000-0000-00007F000000}" name="Carbon Intensity Category Average" dataDxfId="151"/>
    <tableColumn id="128" xr3:uid="{00000000-0010-0000-0000-000080000000}" name="Fossil Fuel Involvement" dataDxfId="150"/>
    <tableColumn id="129" xr3:uid="{00000000-0010-0000-0000-000081000000}" name="12 Month Average Fossil Fuel Exposure" dataDxfId="149"/>
    <tableColumn id="130" xr3:uid="{00000000-0010-0000-0000-000082000000}" name="Fossil Fuel Category Average" dataDxfId="148"/>
    <tableColumn id="131" xr3:uid="{00000000-0010-0000-0000-000083000000}" name="Thermal Coal Power Generation Involvement" dataDxfId="147"/>
    <tableColumn id="132" xr3:uid="{00000000-0010-0000-0000-000084000000}" name="Thermal Coal Power Generation Category Average" dataDxfId="146"/>
    <tableColumn id="133" xr3:uid="{00000000-0010-0000-0000-000085000000}" name="Thermal Coal Extraction Involvement" dataDxfId="145"/>
    <tableColumn id="134" xr3:uid="{00000000-0010-0000-0000-000086000000}" name="Thermal Coal Extraction Category Average" dataDxfId="144"/>
    <tableColumn id="135" xr3:uid="{00000000-0010-0000-0000-000087000000}" name="Oil Sands Extraction Involvement" dataDxfId="143"/>
    <tableColumn id="136" xr3:uid="{00000000-0010-0000-0000-000088000000}" name="Oil Sands Extraction Category Average" dataDxfId="142"/>
    <tableColumn id="137" xr3:uid="{00000000-0010-0000-0000-000089000000}" name="Arctic Oil &amp; Gas Exploration Involvement" dataDxfId="141"/>
    <tableColumn id="138" xr3:uid="{00000000-0010-0000-0000-00008A000000}" name="Arctic Oil &amp; Gas Exploration Category Average" dataDxfId="140"/>
    <tableColumn id="139" xr3:uid="{00000000-0010-0000-0000-00008B000000}" name="Carbon Solutions Involvement" dataDxfId="139"/>
    <tableColumn id="140" xr3:uid="{00000000-0010-0000-0000-00008C000000}" name="Carbon Solutions Category Average" dataDxfId="138"/>
    <tableColumn id="141" xr3:uid="{00000000-0010-0000-0000-00008D000000}" name="Renewable Energy Production Involvement" dataDxfId="137"/>
    <tableColumn id="142" xr3:uid="{00000000-0010-0000-0000-00008E000000}" name="Renewable Energy Production Category Average" dataDxfId="136"/>
    <tableColumn id="143" xr3:uid="{00000000-0010-0000-0000-00008F000000}" name="Renewable Energy Supporting Products &amp; Services Involvement" dataDxfId="135"/>
    <tableColumn id="144" xr3:uid="{00000000-0010-0000-0000-000090000000}" name="Renewable Energy Supporting Products &amp; Services Category Average" dataDxfId="134"/>
    <tableColumn id="145" xr3:uid="{00000000-0010-0000-0000-000091000000}" name="Green Transportation Involvement" dataDxfId="133"/>
    <tableColumn id="146" xr3:uid="{00000000-0010-0000-0000-000092000000}" name="Green Transportation Category Average" dataDxfId="132"/>
    <tableColumn id="147" xr3:uid="{00000000-0010-0000-0000-000093000000}" name="Oil &amp; Gas Generation Involvement" dataDxfId="131"/>
    <tableColumn id="148" xr3:uid="{00000000-0010-0000-0000-000094000000}" name="Oil &amp; Gas Generation Category Average" dataDxfId="130"/>
    <tableColumn id="149" xr3:uid="{00000000-0010-0000-0000-000095000000}" name="Oil &amp; Gas Production Involvement" dataDxfId="129"/>
    <tableColumn id="150" xr3:uid="{00000000-0010-0000-0000-000096000000}" name="Oil &amp; Gas Production Category Average" dataDxfId="128"/>
    <tableColumn id="151" xr3:uid="{00000000-0010-0000-0000-000097000000}" name="Oil &amp; Gas Products &amp; Service Involvement" dataDxfId="127"/>
    <tableColumn id="152" xr3:uid="{00000000-0010-0000-0000-000098000000}" name="Oil &amp; Gas Products &amp; Services Category Average" dataDxfId="126"/>
    <tableColumn id="153" xr3:uid="{00000000-0010-0000-0000-000099000000}" name="Carbon Risk Score All Funds Rank" dataDxfId="125"/>
    <tableColumn id="154" xr3:uid="{00000000-0010-0000-0000-00009A000000}" name="Carbon Risk Classification" dataDxfId="124"/>
    <tableColumn id="155" xr3:uid="{00000000-0010-0000-0000-00009B000000}" name="Percent of AUM with Negligible Carbon Risk" dataDxfId="123"/>
    <tableColumn id="156" xr3:uid="{00000000-0010-0000-0000-00009C000000}" name="Percent of AUM with Low Carbon Risk" dataDxfId="122"/>
    <tableColumn id="157" xr3:uid="{00000000-0010-0000-0000-00009D000000}" name="Percent of AUM with Medium Carbon Risk" dataDxfId="121"/>
    <tableColumn id="158" xr3:uid="{00000000-0010-0000-0000-00009E000000}" name="Percent of AUM with High Carbon Risk" dataDxfId="120"/>
    <tableColumn id="159" xr3:uid="{00000000-0010-0000-0000-00009F000000}" name="Percent of AUM with Severe Carbon Risk" dataDxfId="119"/>
    <tableColumn id="160" xr3:uid="{00000000-0010-0000-0000-0000A0000000}" name="Carbon Exposure Score Percent Rank in Category" dataDxfId="118"/>
    <tableColumn id="161" xr3:uid="{00000000-0010-0000-0000-0000A1000000}" name="Carbon Management Score Percent Rank in Category" dataDxfId="117"/>
    <tableColumn id="162" xr3:uid="{00000000-0010-0000-0000-0000A2000000}" name="Carbon Operations Risk Percent Rank in Category" dataDxfId="116"/>
    <tableColumn id="163" xr3:uid="{00000000-0010-0000-0000-0000A3000000}" name="Carbon Products &amp; Services Risk Percent Rank in Category" dataDxfId="115"/>
    <tableColumn id="164" xr3:uid="{00000000-0010-0000-0000-0000A4000000}" name="Stranded Assets Risk Percent Rank in Category" dataDxfId="114"/>
    <tableColumn id="165" xr3:uid="{00000000-0010-0000-0000-0000A5000000}" name="Carbon Intensity Percent Rank in Category" dataDxfId="113"/>
    <tableColumn id="166" xr3:uid="{00000000-0010-0000-0000-0000A6000000}" name="Highest Carbon Risk Score Category" dataDxfId="112"/>
    <tableColumn id="167" xr3:uid="{00000000-0010-0000-0000-0000A7000000}" name="Lowest Carbon Risk Score Category" dataDxfId="111"/>
    <tableColumn id="168" xr3:uid="{00000000-0010-0000-0000-0000A8000000}" name="Highest Fossil Fuel Category" dataDxfId="110"/>
    <tableColumn id="169" xr3:uid="{00000000-0010-0000-0000-0000A9000000}" name="Lowest Fossil Fuel Category" dataDxfId="109"/>
    <tableColumn id="170" xr3:uid="{00000000-0010-0000-0000-0000AA000000}" name="12 Month Average Fossil Fuel Category Average" dataDxfId="108"/>
    <tableColumn id="171" xr3:uid="{00000000-0010-0000-0000-0000AB000000}" name="12 Month Average Highest Carbon Risk Score Category" dataDxfId="107"/>
    <tableColumn id="172" xr3:uid="{00000000-0010-0000-0000-0000AC000000}" name="12 Month Average Lowest Carbon Risk Score Category" dataDxfId="106"/>
    <tableColumn id="173" xr3:uid="{00000000-0010-0000-0000-0000AD000000}" name="12 Month Average Highest Fossil Fuel Involvement Category" dataDxfId="105"/>
    <tableColumn id="174" xr3:uid="{00000000-0010-0000-0000-0000AE000000}" name="12 Month Average Lowest Fossil Fuel Involvement Category" dataDxfId="104"/>
    <tableColumn id="175" xr3:uid="{00000000-0010-0000-0000-0000AF000000}" name="Sustainable Investment - Overall" dataDxfId="103"/>
    <tableColumn id="176" xr3:uid="{00000000-0010-0000-0000-0000B0000000}" name="Sustainable Investment - ESG Fund Overall" dataDxfId="102"/>
    <tableColumn id="177" xr3:uid="{00000000-0010-0000-0000-0000B1000000}" name="Sustainable Investment - ESG Incorporation" dataDxfId="101"/>
    <tableColumn id="178" xr3:uid="{00000000-0010-0000-0000-0000B2000000}" name="Sustainable Investment - ESG Engagement" dataDxfId="100"/>
    <tableColumn id="179" xr3:uid="{00000000-0010-0000-0000-0000B3000000}" name="Sustainable Investment - Impact Fund Overall" dataDxfId="99"/>
    <tableColumn id="180" xr3:uid="{00000000-0010-0000-0000-0000B4000000}" name="Sustainable Investment - Gender &amp; Diversity" dataDxfId="98"/>
    <tableColumn id="181" xr3:uid="{00000000-0010-0000-0000-0000B5000000}" name="Sustainable Investment - Low Carbon/Fossil-Fuel Free" dataDxfId="97"/>
    <tableColumn id="182" xr3:uid="{00000000-0010-0000-0000-0000B6000000}" name="Sustainable Investment - Community Development" dataDxfId="96"/>
    <tableColumn id="183" xr3:uid="{00000000-0010-0000-0000-0000B7000000}" name="Sustainable Investment - Environmental" dataDxfId="95"/>
    <tableColumn id="184" xr3:uid="{00000000-0010-0000-0000-0000B8000000}" name="Sustainable Investment - Other Impact Themes" dataDxfId="94"/>
    <tableColumn id="185" xr3:uid="{00000000-0010-0000-0000-0000B9000000}" name="Sustainable Investment - Environmental Sector Overall" dataDxfId="93"/>
    <tableColumn id="186" xr3:uid="{00000000-0010-0000-0000-0000BA000000}" name="Sustainable Investment - Renewable Energy" dataDxfId="92"/>
    <tableColumn id="187" xr3:uid="{00000000-0010-0000-0000-0000BB000000}" name="Sustainable Investment - Water-Focused" dataDxfId="91"/>
    <tableColumn id="188" xr3:uid="{00000000-0010-0000-0000-0000BC000000}" name="Sustainable Investment - General Environmental Sector" dataDxfId="90"/>
    <tableColumn id="189" xr3:uid="{00000000-0010-0000-0000-0000BD000000}" name="Employs Exclusions - Overall" dataDxfId="89"/>
    <tableColumn id="190" xr3:uid="{00000000-0010-0000-0000-0000BE000000}" name="Employs Exclusions - Uses Norms-Based Screening" dataDxfId="88"/>
    <tableColumn id="191" xr3:uid="{00000000-0010-0000-0000-0000BF000000}" name="Employs Exclusions - Abortion/Stem Cells" dataDxfId="87"/>
    <tableColumn id="192" xr3:uid="{00000000-0010-0000-0000-0000C0000000}" name="Employs Exclusions - Adult Entertainment" dataDxfId="86"/>
    <tableColumn id="193" xr3:uid="{00000000-0010-0000-0000-0000C1000000}" name="Employs Exclusions - Alcohol" dataDxfId="85"/>
    <tableColumn id="194" xr3:uid="{00000000-0010-0000-0000-0000C2000000}" name="Employs Exclusions - Animal Testing" dataDxfId="84"/>
    <tableColumn id="195" xr3:uid="{00000000-0010-0000-0000-0000C3000000}" name="Employs Exclusions - Controversial Weapons" dataDxfId="83"/>
    <tableColumn id="196" xr3:uid="{00000000-0010-0000-0000-0000C4000000}" name="Employs Exclusions - Fur &amp; Specialty Leather" dataDxfId="82"/>
    <tableColumn id="197" xr3:uid="{00000000-0010-0000-0000-0000C5000000}" name="Employs Exclusions - Gambling" dataDxfId="81"/>
    <tableColumn id="198" xr3:uid="{00000000-0010-0000-0000-0000C6000000}" name="Employs Exclusions - GMOs" dataDxfId="80"/>
    <tableColumn id="199" xr3:uid="{00000000-0010-0000-0000-0000C7000000}" name="Employs Exclusions - Military Contracting" dataDxfId="79"/>
    <tableColumn id="200" xr3:uid="{00000000-0010-0000-0000-0000C8000000}" name="Employs Exclusions - Nuclear" dataDxfId="78"/>
    <tableColumn id="201" xr3:uid="{00000000-0010-0000-0000-0000C9000000}" name="Employs Exclusions - Palm Oil" dataDxfId="77"/>
    <tableColumn id="202" xr3:uid="{00000000-0010-0000-0000-0000CA000000}" name="Employs Exclusions - Pesticides" dataDxfId="76"/>
    <tableColumn id="203" xr3:uid="{00000000-0010-0000-0000-0000CB000000}" name="Employs Exclusions - Small Arms" dataDxfId="75"/>
    <tableColumn id="204" xr3:uid="{00000000-0010-0000-0000-0000CC000000}" name="Employs Exclusions - Thermal Coal" dataDxfId="74"/>
    <tableColumn id="205" xr3:uid="{00000000-0010-0000-0000-0000CD000000}" name="Employs Exclusions - Tobacco" dataDxfId="73"/>
    <tableColumn id="206" xr3:uid="{00000000-0010-0000-0000-0000CE000000}" name="Employs Exclusions - Other" dataDxfId="72"/>
    <tableColumn id="207" xr3:uid="{00000000-0010-0000-0000-0000CF000000}" name="Niveau du fond est.  Flux Net1 mois (mensuel) Devise de libellé" dataDxfId="71"/>
    <tableColumn id="208" xr3:uid="{00000000-0010-0000-0000-0000D0000000}" name="Niveau du fond est.  Flux NetYTD (mensuel) Devise de libellé" dataDxfId="70"/>
    <tableColumn id="209" xr3:uid="{00000000-0010-0000-0000-0000D1000000}" name="Statu de  distribution" dataDxfId="69"/>
    <tableColumn id="210" xr3:uid="{00000000-0010-0000-0000-0000D2000000}" name="Perf. totale YTD (Quotidien) Devise de libellé" dataDxfId="68"/>
    <tableColumn id="211" xr3:uid="{00000000-0010-0000-0000-0000D3000000}" name="Perf. annuelle 2022 EUR" dataDxfId="67"/>
    <tableColumn id="212" xr3:uid="{00000000-0010-0000-0000-0000D4000000}" name="Annual Ret 2021 Devise de libellé" dataDxfId="66"/>
    <tableColumn id="213" xr3:uid="{00000000-0010-0000-0000-0000D5000000}" name="Annual Ret 2020 Devise de libellé" dataDxfId="65"/>
    <tableColumn id="214" xr3:uid="{00000000-0010-0000-0000-0000D6000000}" name="Perf. totale ann. 3 ans (Quotidien) Devise de libellé" dataDxfId="64"/>
    <tableColumn id="215" xr3:uid="{00000000-0010-0000-0000-0000D7000000}" name="Perf. totale ann. 5 ans (Quotidien) Devise de libellé" dataDxfId="63"/>
    <tableColumn id="216" xr3:uid="{00000000-0010-0000-0000-0000D8000000}" name="Max Drawdown 3yrs (31/12/2022) 2020-01-01 to 2022-12-31 Devise de libellé" dataDxfId="62"/>
    <tableColumn id="217" xr3:uid="{00000000-0010-0000-0000-0000D9000000}" name="Max Drawdown 5 Yrs (31/12/2022) 2018-01-01 to 2022-12-31 Devise de libellé" dataDxfId="61"/>
    <tableColumn id="218" xr3:uid="{00000000-0010-0000-0000-0000DA000000}" name="Volatility 3Yrs (31/12/2022) 2020-01-01 to 2022-12-31 Devise de libellé" dataDxfId="60"/>
    <tableColumn id="219" xr3:uid="{00000000-0010-0000-0000-0000DB000000}" name="Volatility 5Yrs (31/12/2022) 2018-01-01 to 2022-12-31 Devise de libellé" dataDxfId="59"/>
    <tableColumn id="220" xr3:uid="{00000000-0010-0000-0000-0000DC000000}" name="Total des frais sur encours (nets) - Prospectus" dataDxfId="58"/>
    <tableColumn id="221" xr3:uid="{00000000-0010-0000-0000-0000DD000000}" name="Taux de rotation %" dataDxfId="57"/>
    <tableColumn id="222" xr3:uid="{00000000-0010-0000-0000-0000DE000000}" name="Primary Prospectus Benchmark" dataDxfId="56"/>
    <tableColumn id="223" xr3:uid="{00000000-0010-0000-0000-0000DF000000}" name="Primary Benchmark (Currency Hedged Class)" dataDxfId="55"/>
    <tableColumn id="224" xr3:uid="{00000000-0010-0000-0000-0000E0000000}" name="Estimated KIID SRRI" dataDxfId="54"/>
    <tableColumn id="225" xr3:uid="{00000000-0010-0000-0000-0000E1000000}" name="ISR ECO Label" dataDxfId="53"/>
    <tableColumn id="226" xr3:uid="{00000000-0010-0000-0000-0000E2000000}" name="GreenFin Label - EMT" dataDxfId="52"/>
    <tableColumn id="227" xr3:uid="{00000000-0010-0000-0000-0000E3000000}" name="EU SFDR Disclosure Source" dataDxfId="51"/>
    <tableColumn id="228" xr3:uid="{00000000-0010-0000-0000-0000E4000000}" name="EU SFDR Fund type (Article 8 or Article 9)" dataDxfId="50"/>
    <tableColumn id="1" xr3:uid="{00000000-0010-0000-0000-000001000000}" name="Manager History" dataDxfId="49"/>
    <tableColumn id="229" xr3:uid="{00000000-0010-0000-0000-0000E5000000}" name="Date de la performance (quotidienne)" dataDxfId="48"/>
    <tableColumn id="230" xr3:uid="{00000000-0010-0000-0000-0000E6000000}" name="Zone d'Investissement" dataDxfId="4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Suppéments_SDG" displayName="Suppéments_SDG" ref="A1:H40" totalsRowShown="0" headerRowDxfId="46">
  <autoFilter ref="A1:H40" xr:uid="{00000000-0009-0000-0100-000002000000}"/>
  <tableColumns count="8">
    <tableColumn id="1" xr3:uid="{00000000-0010-0000-0100-000001000000}" name="ISIN"/>
    <tableColumn id="2" xr3:uid="{00000000-0010-0000-0100-000002000000}" name="Support (Noms à revoir pour la com)"/>
    <tableColumn id="3" xr3:uid="{00000000-0010-0000-0100-000003000000}" name="Best-In Class_x000a_(BC)"/>
    <tableColumn id="4" xr3:uid="{00000000-0010-0000-0100-000004000000}" name="Best-In-Universe _x000a_(BU)"/>
    <tableColumn id="5" xr3:uid="{00000000-0010-0000-0100-000005000000}" name="Fonds à Impact _x000a_(II)"/>
    <tableColumn id="6" xr3:uid="{00000000-0010-0000-0100-000006000000}" name="Pratique des excusions_x000a_(EX)"/>
    <tableColumn id="7" xr3:uid="{00000000-0010-0000-0100-000007000000}" name="Article SFDR"/>
    <tableColumn id="8" xr3:uid="{00000000-0010-0000-0100-000008000000}" name="Objectifs de Développement Durable (N° des Objectifs pris en compte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Gamme IS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A9C598"/>
      </a:accent1>
      <a:accent2>
        <a:srgbClr val="74857A"/>
      </a:accent2>
      <a:accent3>
        <a:srgbClr val="A5A5A5"/>
      </a:accent3>
      <a:accent4>
        <a:srgbClr val="D7D2CB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K90"/>
  <sheetViews>
    <sheetView tabSelected="1" zoomScale="60" zoomScaleNormal="60" workbookViewId="0">
      <selection activeCell="A2" sqref="A2"/>
    </sheetView>
  </sheetViews>
  <sheetFormatPr baseColWidth="10" defaultColWidth="11.42578125" defaultRowHeight="15" x14ac:dyDescent="0.25"/>
  <cols>
    <col min="1" max="1" width="41.28515625" style="1" bestFit="1" customWidth="1"/>
    <col min="2" max="2" width="37.5703125" style="1" customWidth="1"/>
    <col min="3" max="3" width="18.28515625" style="1" bestFit="1" customWidth="1"/>
    <col min="4" max="4" width="20.140625" style="1" bestFit="1" customWidth="1"/>
    <col min="5" max="5" width="41.7109375" style="1" bestFit="1" customWidth="1"/>
    <col min="6" max="6" width="23" style="1" customWidth="1"/>
    <col min="7" max="7" width="20" style="1" customWidth="1"/>
    <col min="8" max="8" width="22.28515625" style="1" bestFit="1" customWidth="1"/>
    <col min="9" max="9" width="14.7109375" style="1" customWidth="1"/>
    <col min="10" max="10" width="19.7109375" style="1" customWidth="1"/>
    <col min="11" max="11" width="48.85546875" style="1" bestFit="1" customWidth="1"/>
    <col min="12" max="12" width="32" style="1" customWidth="1"/>
    <col min="13" max="13" width="23.5703125" style="1" bestFit="1" customWidth="1"/>
    <col min="14" max="14" width="17.5703125" style="1" bestFit="1" customWidth="1"/>
    <col min="15" max="15" width="18.28515625" style="1" bestFit="1" customWidth="1"/>
    <col min="16" max="16" width="13.28515625" style="1" customWidth="1"/>
    <col min="17" max="17" width="14.85546875" style="1" customWidth="1"/>
    <col min="18" max="18" width="21.28515625" style="1" customWidth="1"/>
    <col min="19" max="19" width="18.140625" style="1" customWidth="1"/>
    <col min="20" max="20" width="33.28515625" style="1" customWidth="1"/>
    <col min="21" max="21" width="11.5703125" style="1" customWidth="1"/>
    <col min="22" max="22" width="20.5703125" style="1" bestFit="1" customWidth="1"/>
    <col min="23" max="23" width="15.5703125" style="1" customWidth="1"/>
    <col min="24" max="24" width="19" style="1" customWidth="1"/>
    <col min="25" max="25" width="22.140625" style="1" customWidth="1"/>
    <col min="26" max="26" width="9.7109375" style="1" bestFit="1" customWidth="1"/>
    <col min="27" max="27" width="14.85546875" style="1" customWidth="1"/>
    <col min="28" max="28" width="27.42578125" style="1" bestFit="1" customWidth="1"/>
    <col min="29" max="29" width="27.42578125" style="1" customWidth="1"/>
    <col min="30" max="31" width="12.28515625" style="1" customWidth="1"/>
    <col min="32" max="32" width="10.5703125" style="1" customWidth="1"/>
    <col min="33" max="33" width="12" style="1" customWidth="1"/>
    <col min="34" max="34" width="15.140625" style="1" bestFit="1" customWidth="1"/>
    <col min="35" max="36" width="21" style="1" customWidth="1"/>
    <col min="37" max="37" width="255.7109375" style="1" bestFit="1" customWidth="1"/>
    <col min="38" max="16384" width="11.42578125" style="1"/>
  </cols>
  <sheetData>
    <row r="2" spans="11:11" ht="15.75" x14ac:dyDescent="0.25">
      <c r="K2" s="53" t="s">
        <v>945</v>
      </c>
    </row>
    <row r="22" spans="1:3" x14ac:dyDescent="0.25">
      <c r="A22" s="59"/>
      <c r="B22" s="59"/>
      <c r="C22" s="59"/>
    </row>
    <row r="23" spans="1:3" x14ac:dyDescent="0.25">
      <c r="A23" s="59"/>
      <c r="B23" s="59"/>
      <c r="C23" s="59"/>
    </row>
    <row r="24" spans="1:3" x14ac:dyDescent="0.25">
      <c r="A24" s="52"/>
      <c r="B24" s="52"/>
      <c r="C24" s="52"/>
    </row>
    <row r="25" spans="1:3" x14ac:dyDescent="0.25">
      <c r="A25" s="52"/>
      <c r="B25" s="52"/>
      <c r="C25" s="52"/>
    </row>
    <row r="26" spans="1:3" x14ac:dyDescent="0.25">
      <c r="A26" s="52"/>
      <c r="B26" s="52"/>
      <c r="C26" s="52"/>
    </row>
    <row r="39" spans="1:37" x14ac:dyDescent="0.25">
      <c r="P39" s="1" t="s">
        <v>477</v>
      </c>
    </row>
    <row r="40" spans="1:37" x14ac:dyDescent="0.25">
      <c r="N40" s="45"/>
    </row>
    <row r="42" spans="1:37" s="55" customFormat="1" ht="34.5" customHeight="1" x14ac:dyDescent="0.25">
      <c r="A42" t="s">
        <v>1</v>
      </c>
      <c r="B42" t="s">
        <v>11</v>
      </c>
      <c r="C42" t="s">
        <v>4</v>
      </c>
      <c r="D42" t="s">
        <v>896</v>
      </c>
      <c r="E42" t="s">
        <v>3</v>
      </c>
      <c r="F42" t="s">
        <v>7</v>
      </c>
      <c r="G42" t="s">
        <v>331</v>
      </c>
      <c r="H42" t="s">
        <v>32</v>
      </c>
      <c r="I42" t="s">
        <v>943</v>
      </c>
      <c r="J42" t="s">
        <v>476</v>
      </c>
      <c r="K42" t="s">
        <v>9</v>
      </c>
      <c r="L42" t="s">
        <v>10</v>
      </c>
      <c r="M42" t="s">
        <v>898</v>
      </c>
      <c r="N42" t="s">
        <v>466</v>
      </c>
      <c r="O42" t="s">
        <v>467</v>
      </c>
      <c r="P42" t="s">
        <v>14</v>
      </c>
      <c r="Q42" t="s">
        <v>15</v>
      </c>
      <c r="R42" t="s">
        <v>16</v>
      </c>
      <c r="S42" t="s">
        <v>17</v>
      </c>
      <c r="T42" t="s">
        <v>18</v>
      </c>
      <c r="U42" t="s">
        <v>22</v>
      </c>
      <c r="V42" t="s">
        <v>26</v>
      </c>
      <c r="W42" t="s">
        <v>28</v>
      </c>
      <c r="X42" t="s">
        <v>23</v>
      </c>
      <c r="Y42" t="s">
        <v>30</v>
      </c>
      <c r="Z42" t="s">
        <v>31</v>
      </c>
      <c r="AA42" t="s">
        <v>25</v>
      </c>
      <c r="AB42" t="s">
        <v>27</v>
      </c>
      <c r="AC42" t="s">
        <v>24</v>
      </c>
      <c r="AD42" t="s">
        <v>19</v>
      </c>
      <c r="AE42" t="s">
        <v>21</v>
      </c>
      <c r="AF42" t="s">
        <v>20</v>
      </c>
      <c r="AG42" t="s">
        <v>33</v>
      </c>
      <c r="AH42"/>
      <c r="AI42"/>
      <c r="AJ42"/>
      <c r="AK42" s="54"/>
    </row>
    <row r="43" spans="1:37" customFormat="1" x14ac:dyDescent="0.25">
      <c r="A43" t="s">
        <v>113</v>
      </c>
      <c r="B43" t="s">
        <v>456</v>
      </c>
      <c r="C43" t="s">
        <v>41</v>
      </c>
      <c r="D43" t="s">
        <v>64</v>
      </c>
      <c r="E43" s="39" t="s">
        <v>66</v>
      </c>
      <c r="F43" t="s">
        <v>389</v>
      </c>
      <c r="G43" s="56">
        <v>5</v>
      </c>
      <c r="H43">
        <v>5</v>
      </c>
      <c r="I43">
        <v>-17.044309999999999</v>
      </c>
      <c r="J43" s="57">
        <v>12.71283</v>
      </c>
      <c r="K43">
        <v>21.30809</v>
      </c>
      <c r="L43">
        <v>4.49221</v>
      </c>
      <c r="M43" t="s">
        <v>906</v>
      </c>
      <c r="N43" t="s">
        <v>900</v>
      </c>
      <c r="O43" t="s">
        <v>390</v>
      </c>
      <c r="P43" t="s">
        <v>347</v>
      </c>
      <c r="Q43" t="s">
        <v>345</v>
      </c>
      <c r="R43" t="s">
        <v>347</v>
      </c>
      <c r="S43" t="s">
        <v>345</v>
      </c>
      <c r="T43" t="s">
        <v>345</v>
      </c>
      <c r="U43" t="s">
        <v>329</v>
      </c>
      <c r="V43" t="s">
        <v>329</v>
      </c>
      <c r="W43" t="s">
        <v>329</v>
      </c>
      <c r="X43" t="s">
        <v>329</v>
      </c>
      <c r="Y43" t="s">
        <v>329</v>
      </c>
      <c r="Z43" t="s">
        <v>329</v>
      </c>
      <c r="AA43" t="s">
        <v>39</v>
      </c>
      <c r="AB43" t="s">
        <v>42</v>
      </c>
      <c r="AC43" t="s">
        <v>329</v>
      </c>
      <c r="AD43" t="s">
        <v>329</v>
      </c>
      <c r="AE43" t="s">
        <v>42</v>
      </c>
      <c r="AF43" t="s">
        <v>43</v>
      </c>
      <c r="AG43">
        <v>5</v>
      </c>
    </row>
    <row r="44" spans="1:37" customFormat="1" x14ac:dyDescent="0.25">
      <c r="A44" t="s">
        <v>113</v>
      </c>
      <c r="B44" t="s">
        <v>457</v>
      </c>
      <c r="C44" t="s">
        <v>36</v>
      </c>
      <c r="D44" t="s">
        <v>73</v>
      </c>
      <c r="E44" s="39" t="s">
        <v>74</v>
      </c>
      <c r="F44" t="s">
        <v>399</v>
      </c>
      <c r="G44" s="56">
        <v>3</v>
      </c>
      <c r="H44">
        <v>3</v>
      </c>
      <c r="I44">
        <v>-18.375409999999999</v>
      </c>
      <c r="J44" s="8">
        <v>20.179349999999999</v>
      </c>
      <c r="K44">
        <v>8.1580200000000005</v>
      </c>
      <c r="L44">
        <v>2.3613900000000001</v>
      </c>
      <c r="M44" t="s">
        <v>904</v>
      </c>
      <c r="N44" t="s">
        <v>900</v>
      </c>
      <c r="O44" t="s">
        <v>390</v>
      </c>
      <c r="P44" t="s">
        <v>347</v>
      </c>
      <c r="Q44" t="s">
        <v>345</v>
      </c>
      <c r="R44" t="s">
        <v>345</v>
      </c>
      <c r="S44" t="s">
        <v>345</v>
      </c>
      <c r="T44" t="s">
        <v>345</v>
      </c>
      <c r="U44" t="s">
        <v>329</v>
      </c>
      <c r="V44" t="s">
        <v>329</v>
      </c>
      <c r="W44" t="s">
        <v>329</v>
      </c>
      <c r="X44" t="s">
        <v>329</v>
      </c>
      <c r="Y44" t="s">
        <v>329</v>
      </c>
      <c r="Z44" t="s">
        <v>329</v>
      </c>
      <c r="AA44" t="s">
        <v>42</v>
      </c>
      <c r="AB44" t="s">
        <v>329</v>
      </c>
      <c r="AC44" t="s">
        <v>329</v>
      </c>
      <c r="AD44" t="s">
        <v>329</v>
      </c>
      <c r="AE44" t="s">
        <v>50</v>
      </c>
      <c r="AF44" t="s">
        <v>43</v>
      </c>
      <c r="AG44">
        <v>6</v>
      </c>
    </row>
    <row r="45" spans="1:37" customFormat="1" x14ac:dyDescent="0.25">
      <c r="A45" t="s">
        <v>113</v>
      </c>
      <c r="B45" t="s">
        <v>457</v>
      </c>
      <c r="C45" t="s">
        <v>36</v>
      </c>
      <c r="D45" t="s">
        <v>40</v>
      </c>
      <c r="E45" s="39" t="s">
        <v>409</v>
      </c>
      <c r="F45" t="s">
        <v>410</v>
      </c>
      <c r="G45">
        <v>4</v>
      </c>
      <c r="H45">
        <v>4</v>
      </c>
      <c r="I45">
        <v>-23.37509</v>
      </c>
      <c r="J45" s="8">
        <v>15.21396</v>
      </c>
      <c r="K45">
        <v>23.826460000000001</v>
      </c>
      <c r="L45">
        <v>3.2837700000000001</v>
      </c>
      <c r="M45" t="s">
        <v>347</v>
      </c>
      <c r="N45" t="s">
        <v>900</v>
      </c>
      <c r="O45" t="s">
        <v>387</v>
      </c>
      <c r="P45" t="s">
        <v>347</v>
      </c>
      <c r="Q45" t="s">
        <v>345</v>
      </c>
      <c r="R45" t="s">
        <v>345</v>
      </c>
      <c r="S45" t="s">
        <v>345</v>
      </c>
      <c r="T45" t="s">
        <v>345</v>
      </c>
      <c r="U45" t="s">
        <v>329</v>
      </c>
      <c r="V45" t="s">
        <v>329</v>
      </c>
      <c r="W45" t="s">
        <v>39</v>
      </c>
      <c r="X45" t="s">
        <v>329</v>
      </c>
      <c r="Y45" t="s">
        <v>329</v>
      </c>
      <c r="Z45" t="s">
        <v>329</v>
      </c>
      <c r="AA45" t="s">
        <v>329</v>
      </c>
      <c r="AB45" t="s">
        <v>329</v>
      </c>
      <c r="AC45" t="s">
        <v>39</v>
      </c>
      <c r="AD45" t="s">
        <v>39</v>
      </c>
      <c r="AE45" t="s">
        <v>329</v>
      </c>
      <c r="AF45" t="s">
        <v>43</v>
      </c>
      <c r="AG45">
        <v>6</v>
      </c>
    </row>
    <row r="46" spans="1:37" customFormat="1" x14ac:dyDescent="0.25">
      <c r="A46" t="s">
        <v>113</v>
      </c>
      <c r="B46" t="s">
        <v>457</v>
      </c>
      <c r="C46" t="s">
        <v>36</v>
      </c>
      <c r="D46" t="s">
        <v>92</v>
      </c>
      <c r="E46" s="39" t="s">
        <v>94</v>
      </c>
      <c r="F46" t="s">
        <v>393</v>
      </c>
      <c r="G46" s="56">
        <v>3</v>
      </c>
      <c r="H46">
        <v>4</v>
      </c>
      <c r="I46">
        <v>-19.086659999999998</v>
      </c>
      <c r="J46" s="8">
        <v>15.211349999999999</v>
      </c>
      <c r="K46">
        <v>9.3675499999999996</v>
      </c>
      <c r="L46">
        <v>1.0993999999999999</v>
      </c>
      <c r="M46" t="s">
        <v>903</v>
      </c>
      <c r="N46" t="s">
        <v>902</v>
      </c>
      <c r="O46" t="s">
        <v>390</v>
      </c>
      <c r="P46" t="s">
        <v>347</v>
      </c>
      <c r="Q46" t="s">
        <v>347</v>
      </c>
      <c r="R46" t="s">
        <v>345</v>
      </c>
      <c r="S46" t="s">
        <v>345</v>
      </c>
      <c r="T46" t="s">
        <v>345</v>
      </c>
      <c r="U46" t="s">
        <v>329</v>
      </c>
      <c r="V46" t="s">
        <v>329</v>
      </c>
      <c r="W46" t="s">
        <v>329</v>
      </c>
      <c r="X46" t="s">
        <v>329</v>
      </c>
      <c r="Y46" t="s">
        <v>329</v>
      </c>
      <c r="Z46" t="s">
        <v>329</v>
      </c>
      <c r="AA46" t="s">
        <v>329</v>
      </c>
      <c r="AB46" t="s">
        <v>39</v>
      </c>
      <c r="AC46" t="s">
        <v>329</v>
      </c>
      <c r="AD46" t="s">
        <v>329</v>
      </c>
      <c r="AE46" t="s">
        <v>329</v>
      </c>
      <c r="AF46" t="s">
        <v>43</v>
      </c>
      <c r="AG46">
        <v>6</v>
      </c>
    </row>
    <row r="47" spans="1:37" customFormat="1" x14ac:dyDescent="0.25">
      <c r="A47" t="s">
        <v>113</v>
      </c>
      <c r="B47" t="s">
        <v>457</v>
      </c>
      <c r="C47" t="s">
        <v>36</v>
      </c>
      <c r="D47" t="s">
        <v>103</v>
      </c>
      <c r="E47" s="39" t="s">
        <v>920</v>
      </c>
      <c r="F47" t="s">
        <v>105</v>
      </c>
      <c r="G47">
        <v>4</v>
      </c>
      <c r="H47">
        <v>2</v>
      </c>
      <c r="I47">
        <v>-19.838650000000001</v>
      </c>
      <c r="J47" s="8">
        <v>14.33553</v>
      </c>
      <c r="K47">
        <v>12.40577</v>
      </c>
      <c r="L47">
        <v>1.3590800000000001</v>
      </c>
      <c r="M47" t="s">
        <v>903</v>
      </c>
      <c r="N47" t="s">
        <v>900</v>
      </c>
      <c r="O47" t="s">
        <v>390</v>
      </c>
      <c r="P47" t="s">
        <v>347</v>
      </c>
      <c r="Q47" t="s">
        <v>345</v>
      </c>
      <c r="R47" t="s">
        <v>345</v>
      </c>
      <c r="S47" t="s">
        <v>345</v>
      </c>
      <c r="T47" t="s">
        <v>345</v>
      </c>
      <c r="U47" t="s">
        <v>329</v>
      </c>
      <c r="V47" t="s">
        <v>329</v>
      </c>
      <c r="W47" t="s">
        <v>329</v>
      </c>
      <c r="X47" t="s">
        <v>329</v>
      </c>
      <c r="Y47" t="s">
        <v>329</v>
      </c>
      <c r="Z47" t="s">
        <v>329</v>
      </c>
      <c r="AA47" t="s">
        <v>329</v>
      </c>
      <c r="AB47" t="s">
        <v>329</v>
      </c>
      <c r="AC47" t="s">
        <v>329</v>
      </c>
      <c r="AD47" t="s">
        <v>329</v>
      </c>
      <c r="AE47" t="s">
        <v>39</v>
      </c>
      <c r="AF47" t="s">
        <v>43</v>
      </c>
      <c r="AG47">
        <v>6</v>
      </c>
    </row>
    <row r="48" spans="1:37" customFormat="1" x14ac:dyDescent="0.25">
      <c r="A48" t="s">
        <v>113</v>
      </c>
      <c r="B48" t="s">
        <v>457</v>
      </c>
      <c r="C48" t="s">
        <v>36</v>
      </c>
      <c r="D48" t="s">
        <v>367</v>
      </c>
      <c r="E48" s="39" t="s">
        <v>402</v>
      </c>
      <c r="F48" t="s">
        <v>922</v>
      </c>
      <c r="G48">
        <v>4</v>
      </c>
      <c r="H48">
        <v>3</v>
      </c>
      <c r="I48">
        <v>-18.21622</v>
      </c>
      <c r="J48" s="8">
        <v>31.66479</v>
      </c>
      <c r="K48">
        <v>3.27698</v>
      </c>
      <c r="L48">
        <v>3.8918900000000001</v>
      </c>
      <c r="M48" t="s">
        <v>903</v>
      </c>
      <c r="N48" t="s">
        <v>900</v>
      </c>
      <c r="O48" t="s">
        <v>390</v>
      </c>
      <c r="P48" t="s">
        <v>345</v>
      </c>
      <c r="Q48" t="s">
        <v>347</v>
      </c>
      <c r="R48" t="s">
        <v>345</v>
      </c>
      <c r="S48" t="s">
        <v>345</v>
      </c>
      <c r="T48" t="s">
        <v>345</v>
      </c>
      <c r="U48" t="s">
        <v>329</v>
      </c>
      <c r="V48" t="s">
        <v>329</v>
      </c>
      <c r="W48" t="s">
        <v>329</v>
      </c>
      <c r="X48" t="s">
        <v>329</v>
      </c>
      <c r="Y48" t="s">
        <v>329</v>
      </c>
      <c r="Z48" t="s">
        <v>329</v>
      </c>
      <c r="AA48" t="s">
        <v>329</v>
      </c>
      <c r="AB48" t="s">
        <v>329</v>
      </c>
      <c r="AC48" t="s">
        <v>329</v>
      </c>
      <c r="AD48" t="s">
        <v>329</v>
      </c>
      <c r="AE48" t="s">
        <v>329</v>
      </c>
      <c r="AF48" t="s">
        <v>43</v>
      </c>
      <c r="AG48">
        <v>6</v>
      </c>
    </row>
    <row r="49" spans="1:33" customFormat="1" x14ac:dyDescent="0.25">
      <c r="A49" t="s">
        <v>113</v>
      </c>
      <c r="B49" t="s">
        <v>457</v>
      </c>
      <c r="C49" t="s">
        <v>36</v>
      </c>
      <c r="D49" t="s">
        <v>928</v>
      </c>
      <c r="E49" s="39" t="s">
        <v>929</v>
      </c>
      <c r="F49" t="s">
        <v>382</v>
      </c>
      <c r="G49">
        <v>4</v>
      </c>
      <c r="H49">
        <v>4</v>
      </c>
      <c r="I49">
        <v>-22.9694</v>
      </c>
      <c r="J49" s="8">
        <v>28.012810000000002</v>
      </c>
      <c r="K49">
        <v>10.2782</v>
      </c>
      <c r="L49">
        <v>3.0638100000000001</v>
      </c>
      <c r="M49" t="s">
        <v>903</v>
      </c>
      <c r="N49" t="s">
        <v>900</v>
      </c>
      <c r="O49" t="s">
        <v>390</v>
      </c>
      <c r="P49" t="s">
        <v>347</v>
      </c>
      <c r="Q49" t="s">
        <v>345</v>
      </c>
      <c r="R49" t="s">
        <v>347</v>
      </c>
      <c r="S49" t="s">
        <v>345</v>
      </c>
      <c r="T49" t="s">
        <v>347</v>
      </c>
      <c r="U49" t="s">
        <v>329</v>
      </c>
      <c r="V49" t="s">
        <v>329</v>
      </c>
      <c r="W49" t="s">
        <v>329</v>
      </c>
      <c r="X49" t="s">
        <v>329</v>
      </c>
      <c r="Y49" t="s">
        <v>329</v>
      </c>
      <c r="Z49" t="s">
        <v>329</v>
      </c>
      <c r="AA49" t="s">
        <v>329</v>
      </c>
      <c r="AB49" t="s">
        <v>329</v>
      </c>
      <c r="AC49" t="s">
        <v>329</v>
      </c>
      <c r="AD49" t="s">
        <v>329</v>
      </c>
      <c r="AE49" t="s">
        <v>329</v>
      </c>
      <c r="AF49" t="s">
        <v>43</v>
      </c>
      <c r="AG49">
        <v>6</v>
      </c>
    </row>
    <row r="50" spans="1:33" customFormat="1" x14ac:dyDescent="0.25">
      <c r="A50" t="s">
        <v>113</v>
      </c>
      <c r="B50" t="s">
        <v>457</v>
      </c>
      <c r="C50" t="s">
        <v>479</v>
      </c>
      <c r="D50" t="s">
        <v>482</v>
      </c>
      <c r="E50" s="39" t="s">
        <v>484</v>
      </c>
      <c r="F50" t="s">
        <v>829</v>
      </c>
      <c r="G50" t="s">
        <v>857</v>
      </c>
      <c r="H50" t="s">
        <v>857</v>
      </c>
      <c r="I50">
        <v>5.74</v>
      </c>
      <c r="J50" s="8" t="s">
        <v>910</v>
      </c>
      <c r="K50" t="s">
        <v>341</v>
      </c>
      <c r="L50" t="s">
        <v>341</v>
      </c>
      <c r="M50" t="s">
        <v>347</v>
      </c>
      <c r="N50" t="s">
        <v>857</v>
      </c>
      <c r="O50" t="s">
        <v>387</v>
      </c>
      <c r="P50" t="s">
        <v>341</v>
      </c>
      <c r="Q50" t="s">
        <v>341</v>
      </c>
      <c r="R50" t="s">
        <v>341</v>
      </c>
      <c r="S50" t="s">
        <v>341</v>
      </c>
      <c r="T50" t="s">
        <v>341</v>
      </c>
      <c r="U50" t="s">
        <v>857</v>
      </c>
      <c r="V50" t="s">
        <v>857</v>
      </c>
      <c r="W50" t="s">
        <v>857</v>
      </c>
      <c r="X50" t="s">
        <v>857</v>
      </c>
      <c r="Y50" t="s">
        <v>857</v>
      </c>
      <c r="Z50" t="s">
        <v>857</v>
      </c>
      <c r="AA50" t="s">
        <v>857</v>
      </c>
      <c r="AB50" t="s">
        <v>857</v>
      </c>
      <c r="AC50" t="s">
        <v>857</v>
      </c>
      <c r="AD50" t="s">
        <v>857</v>
      </c>
      <c r="AE50" t="s">
        <v>857</v>
      </c>
      <c r="AF50" t="s">
        <v>857</v>
      </c>
      <c r="AG50">
        <v>3</v>
      </c>
    </row>
    <row r="51" spans="1:33" customFormat="1" x14ac:dyDescent="0.25">
      <c r="A51" t="s">
        <v>113</v>
      </c>
      <c r="B51" t="s">
        <v>458</v>
      </c>
      <c r="C51" t="s">
        <v>36</v>
      </c>
      <c r="D51" t="s">
        <v>87</v>
      </c>
      <c r="E51" s="39" t="s">
        <v>356</v>
      </c>
      <c r="F51" t="s">
        <v>925</v>
      </c>
      <c r="G51">
        <v>2</v>
      </c>
      <c r="H51">
        <v>2</v>
      </c>
      <c r="I51">
        <v>-22.164380000000001</v>
      </c>
      <c r="J51" s="8">
        <v>17.561640000000001</v>
      </c>
      <c r="K51">
        <v>10.28424</v>
      </c>
      <c r="L51">
        <v>0.83813000000000004</v>
      </c>
      <c r="M51" t="s">
        <v>903</v>
      </c>
      <c r="N51" t="s">
        <v>901</v>
      </c>
      <c r="O51" t="s">
        <v>390</v>
      </c>
      <c r="P51" t="s">
        <v>345</v>
      </c>
      <c r="Q51" t="s">
        <v>347</v>
      </c>
      <c r="R51" t="s">
        <v>347</v>
      </c>
      <c r="S51" t="s">
        <v>345</v>
      </c>
      <c r="T51" t="s">
        <v>347</v>
      </c>
      <c r="U51" t="s">
        <v>329</v>
      </c>
      <c r="V51" t="s">
        <v>329</v>
      </c>
      <c r="W51" t="s">
        <v>329</v>
      </c>
      <c r="X51" t="s">
        <v>329</v>
      </c>
      <c r="Y51" t="s">
        <v>329</v>
      </c>
      <c r="Z51" t="s">
        <v>329</v>
      </c>
      <c r="AA51" t="s">
        <v>329</v>
      </c>
      <c r="AB51" t="s">
        <v>329</v>
      </c>
      <c r="AC51" t="s">
        <v>329</v>
      </c>
      <c r="AD51" t="s">
        <v>329</v>
      </c>
      <c r="AE51" t="s">
        <v>39</v>
      </c>
      <c r="AF51" t="s">
        <v>43</v>
      </c>
      <c r="AG51">
        <v>6</v>
      </c>
    </row>
    <row r="52" spans="1:33" customFormat="1" x14ac:dyDescent="0.25">
      <c r="A52" t="s">
        <v>113</v>
      </c>
      <c r="B52" t="s">
        <v>458</v>
      </c>
      <c r="C52" t="s">
        <v>36</v>
      </c>
      <c r="D52" t="s">
        <v>110</v>
      </c>
      <c r="E52" s="39" t="s">
        <v>111</v>
      </c>
      <c r="F52" t="s">
        <v>393</v>
      </c>
      <c r="G52" s="56">
        <v>3</v>
      </c>
      <c r="H52">
        <v>4</v>
      </c>
      <c r="I52">
        <v>-18.100709999999999</v>
      </c>
      <c r="J52" s="8">
        <v>39.575299999999999</v>
      </c>
      <c r="K52">
        <v>3.5592100000000002</v>
      </c>
      <c r="L52">
        <v>6.6134599999999999</v>
      </c>
      <c r="M52" t="s">
        <v>903</v>
      </c>
      <c r="N52" t="s">
        <v>901</v>
      </c>
      <c r="O52" t="s">
        <v>390</v>
      </c>
      <c r="P52" t="s">
        <v>347</v>
      </c>
      <c r="Q52" t="s">
        <v>347</v>
      </c>
      <c r="R52" t="s">
        <v>345</v>
      </c>
      <c r="S52" t="s">
        <v>345</v>
      </c>
      <c r="T52" t="s">
        <v>345</v>
      </c>
      <c r="U52" t="s">
        <v>329</v>
      </c>
      <c r="V52" t="s">
        <v>329</v>
      </c>
      <c r="W52" t="s">
        <v>329</v>
      </c>
      <c r="X52" t="s">
        <v>329</v>
      </c>
      <c r="Y52" t="s">
        <v>329</v>
      </c>
      <c r="Z52" t="s">
        <v>329</v>
      </c>
      <c r="AA52" t="s">
        <v>329</v>
      </c>
      <c r="AB52" t="s">
        <v>329</v>
      </c>
      <c r="AC52" t="s">
        <v>329</v>
      </c>
      <c r="AD52" t="s">
        <v>329</v>
      </c>
      <c r="AE52" t="s">
        <v>329</v>
      </c>
      <c r="AF52" t="s">
        <v>43</v>
      </c>
      <c r="AG52">
        <v>6</v>
      </c>
    </row>
    <row r="53" spans="1:33" customFormat="1" x14ac:dyDescent="0.25">
      <c r="A53" t="s">
        <v>113</v>
      </c>
      <c r="B53" t="s">
        <v>458</v>
      </c>
      <c r="C53" t="s">
        <v>36</v>
      </c>
      <c r="D53" t="s">
        <v>88</v>
      </c>
      <c r="E53" s="39" t="s">
        <v>326</v>
      </c>
      <c r="F53" t="s">
        <v>395</v>
      </c>
      <c r="G53">
        <v>3</v>
      </c>
      <c r="H53" s="56">
        <v>2</v>
      </c>
      <c r="I53">
        <v>-22.35763</v>
      </c>
      <c r="J53" s="57">
        <v>22.21087</v>
      </c>
      <c r="K53">
        <v>20.601900000000001</v>
      </c>
      <c r="L53">
        <v>4.9521899999999999</v>
      </c>
      <c r="M53" t="s">
        <v>903</v>
      </c>
      <c r="N53" t="s">
        <v>900</v>
      </c>
      <c r="O53" t="s">
        <v>390</v>
      </c>
      <c r="P53" t="s">
        <v>347</v>
      </c>
      <c r="Q53" t="s">
        <v>347</v>
      </c>
      <c r="R53" t="s">
        <v>345</v>
      </c>
      <c r="S53" t="s">
        <v>345</v>
      </c>
      <c r="T53" t="s">
        <v>345</v>
      </c>
      <c r="U53" t="s">
        <v>329</v>
      </c>
      <c r="V53" t="s">
        <v>329</v>
      </c>
      <c r="W53" t="s">
        <v>329</v>
      </c>
      <c r="X53" t="s">
        <v>329</v>
      </c>
      <c r="Y53" t="s">
        <v>329</v>
      </c>
      <c r="Z53" t="s">
        <v>329</v>
      </c>
      <c r="AA53" t="s">
        <v>329</v>
      </c>
      <c r="AB53" t="s">
        <v>39</v>
      </c>
      <c r="AC53" t="s">
        <v>329</v>
      </c>
      <c r="AD53" t="s">
        <v>329</v>
      </c>
      <c r="AE53" t="s">
        <v>329</v>
      </c>
      <c r="AF53" t="s">
        <v>43</v>
      </c>
      <c r="AG53">
        <v>6</v>
      </c>
    </row>
    <row r="54" spans="1:33" customFormat="1" x14ac:dyDescent="0.25">
      <c r="A54" t="s">
        <v>113</v>
      </c>
      <c r="B54" t="s">
        <v>458</v>
      </c>
      <c r="C54" t="s">
        <v>36</v>
      </c>
      <c r="D54" t="s">
        <v>89</v>
      </c>
      <c r="E54" s="39" t="s">
        <v>90</v>
      </c>
      <c r="F54" t="s">
        <v>393</v>
      </c>
      <c r="G54" s="56">
        <v>4</v>
      </c>
      <c r="H54">
        <v>4</v>
      </c>
      <c r="I54">
        <v>-21.308299999999999</v>
      </c>
      <c r="J54" s="8">
        <v>25.089970000000001</v>
      </c>
      <c r="K54">
        <v>21.639559999999999</v>
      </c>
      <c r="L54">
        <v>6.9844299999999997</v>
      </c>
      <c r="M54" t="s">
        <v>903</v>
      </c>
      <c r="N54" t="s">
        <v>900</v>
      </c>
      <c r="O54" t="s">
        <v>390</v>
      </c>
      <c r="P54" t="s">
        <v>347</v>
      </c>
      <c r="Q54" t="s">
        <v>347</v>
      </c>
      <c r="R54" t="s">
        <v>345</v>
      </c>
      <c r="S54" t="s">
        <v>345</v>
      </c>
      <c r="T54" t="s">
        <v>345</v>
      </c>
      <c r="U54" t="s">
        <v>329</v>
      </c>
      <c r="V54" t="s">
        <v>329</v>
      </c>
      <c r="W54" t="s">
        <v>329</v>
      </c>
      <c r="X54" t="s">
        <v>329</v>
      </c>
      <c r="Y54" t="s">
        <v>329</v>
      </c>
      <c r="Z54" t="s">
        <v>329</v>
      </c>
      <c r="AA54" t="s">
        <v>329</v>
      </c>
      <c r="AB54" t="s">
        <v>329</v>
      </c>
      <c r="AC54" t="s">
        <v>39</v>
      </c>
      <c r="AD54" t="s">
        <v>329</v>
      </c>
      <c r="AE54" t="s">
        <v>329</v>
      </c>
      <c r="AF54" t="s">
        <v>43</v>
      </c>
      <c r="AG54">
        <v>6</v>
      </c>
    </row>
    <row r="55" spans="1:33" customFormat="1" x14ac:dyDescent="0.25">
      <c r="A55" t="s">
        <v>113</v>
      </c>
      <c r="B55" t="s">
        <v>458</v>
      </c>
      <c r="C55" t="s">
        <v>36</v>
      </c>
      <c r="D55" t="s">
        <v>77</v>
      </c>
      <c r="E55" s="39" t="s">
        <v>78</v>
      </c>
      <c r="F55" t="s">
        <v>399</v>
      </c>
      <c r="G55">
        <v>2</v>
      </c>
      <c r="H55">
        <v>2</v>
      </c>
      <c r="I55">
        <v>-22.61617</v>
      </c>
      <c r="J55" s="8">
        <v>16.365400000000001</v>
      </c>
      <c r="K55">
        <v>24.075009999999999</v>
      </c>
      <c r="L55">
        <v>4.4123099999999997</v>
      </c>
      <c r="M55" t="s">
        <v>905</v>
      </c>
      <c r="N55" t="s">
        <v>901</v>
      </c>
      <c r="O55" t="s">
        <v>390</v>
      </c>
      <c r="P55" t="s">
        <v>347</v>
      </c>
      <c r="Q55" t="s">
        <v>345</v>
      </c>
      <c r="R55" t="s">
        <v>345</v>
      </c>
      <c r="S55" t="s">
        <v>345</v>
      </c>
      <c r="T55" t="s">
        <v>345</v>
      </c>
      <c r="U55" t="s">
        <v>329</v>
      </c>
      <c r="V55" t="s">
        <v>329</v>
      </c>
      <c r="W55" t="s">
        <v>329</v>
      </c>
      <c r="X55" t="s">
        <v>329</v>
      </c>
      <c r="Y55" t="s">
        <v>329</v>
      </c>
      <c r="Z55" t="s">
        <v>329</v>
      </c>
      <c r="AA55" t="s">
        <v>42</v>
      </c>
      <c r="AB55" t="s">
        <v>329</v>
      </c>
      <c r="AC55" t="s">
        <v>329</v>
      </c>
      <c r="AD55" t="s">
        <v>329</v>
      </c>
      <c r="AE55" t="s">
        <v>329</v>
      </c>
      <c r="AF55" t="s">
        <v>43</v>
      </c>
      <c r="AG55">
        <v>6</v>
      </c>
    </row>
    <row r="56" spans="1:33" customFormat="1" x14ac:dyDescent="0.25">
      <c r="A56" t="s">
        <v>113</v>
      </c>
      <c r="B56" t="s">
        <v>458</v>
      </c>
      <c r="C56" t="s">
        <v>36</v>
      </c>
      <c r="D56" t="s">
        <v>328</v>
      </c>
      <c r="E56" s="39" t="s">
        <v>327</v>
      </c>
      <c r="F56" t="s">
        <v>396</v>
      </c>
      <c r="G56" s="56">
        <v>4</v>
      </c>
      <c r="H56">
        <v>2</v>
      </c>
      <c r="I56">
        <v>-18.194099999999999</v>
      </c>
      <c r="J56" s="8">
        <v>37.753010000000003</v>
      </c>
      <c r="K56">
        <v>7.6501000000000001</v>
      </c>
      <c r="L56">
        <v>7.0389999999999997</v>
      </c>
      <c r="M56" t="s">
        <v>903</v>
      </c>
      <c r="N56" t="s">
        <v>902</v>
      </c>
      <c r="O56" t="s">
        <v>390</v>
      </c>
      <c r="P56" t="s">
        <v>347</v>
      </c>
      <c r="Q56" t="s">
        <v>347</v>
      </c>
      <c r="R56" t="s">
        <v>347</v>
      </c>
      <c r="S56" t="s">
        <v>345</v>
      </c>
      <c r="T56" t="s">
        <v>347</v>
      </c>
      <c r="U56" t="s">
        <v>329</v>
      </c>
      <c r="V56" t="s">
        <v>329</v>
      </c>
      <c r="W56" t="s">
        <v>329</v>
      </c>
      <c r="X56" t="s">
        <v>329</v>
      </c>
      <c r="Y56" t="s">
        <v>329</v>
      </c>
      <c r="Z56" t="s">
        <v>329</v>
      </c>
      <c r="AA56" t="s">
        <v>329</v>
      </c>
      <c r="AB56" t="s">
        <v>329</v>
      </c>
      <c r="AC56" t="s">
        <v>329</v>
      </c>
      <c r="AD56" t="s">
        <v>329</v>
      </c>
      <c r="AE56" t="s">
        <v>329</v>
      </c>
      <c r="AF56" t="s">
        <v>43</v>
      </c>
      <c r="AG56">
        <v>6</v>
      </c>
    </row>
    <row r="57" spans="1:33" customFormat="1" x14ac:dyDescent="0.25">
      <c r="A57" t="s">
        <v>113</v>
      </c>
      <c r="B57" t="s">
        <v>458</v>
      </c>
      <c r="C57" t="s">
        <v>36</v>
      </c>
      <c r="D57" t="s">
        <v>366</v>
      </c>
      <c r="E57" s="39" t="s">
        <v>391</v>
      </c>
      <c r="F57" t="s">
        <v>922</v>
      </c>
      <c r="G57">
        <v>4</v>
      </c>
      <c r="H57">
        <v>3</v>
      </c>
      <c r="I57">
        <v>-21.529620000000001</v>
      </c>
      <c r="J57" s="8">
        <v>38.467199999999998</v>
      </c>
      <c r="K57">
        <v>11.73405</v>
      </c>
      <c r="L57">
        <v>7.1776200000000001</v>
      </c>
      <c r="M57" t="s">
        <v>347</v>
      </c>
      <c r="N57" t="s">
        <v>901</v>
      </c>
      <c r="O57" t="s">
        <v>390</v>
      </c>
      <c r="P57" t="s">
        <v>347</v>
      </c>
      <c r="Q57" t="s">
        <v>347</v>
      </c>
      <c r="R57" t="s">
        <v>345</v>
      </c>
      <c r="S57" t="s">
        <v>345</v>
      </c>
      <c r="T57" t="s">
        <v>345</v>
      </c>
      <c r="U57" t="s">
        <v>329</v>
      </c>
      <c r="V57" t="s">
        <v>329</v>
      </c>
      <c r="W57" t="s">
        <v>329</v>
      </c>
      <c r="X57" t="s">
        <v>329</v>
      </c>
      <c r="Y57" t="s">
        <v>329</v>
      </c>
      <c r="Z57" t="s">
        <v>329</v>
      </c>
      <c r="AA57" t="s">
        <v>329</v>
      </c>
      <c r="AB57" t="s">
        <v>42</v>
      </c>
      <c r="AC57" t="s">
        <v>329</v>
      </c>
      <c r="AD57" t="s">
        <v>329</v>
      </c>
      <c r="AE57" t="s">
        <v>329</v>
      </c>
      <c r="AF57" t="s">
        <v>43</v>
      </c>
      <c r="AG57">
        <v>6</v>
      </c>
    </row>
    <row r="58" spans="1:33" customFormat="1" x14ac:dyDescent="0.25">
      <c r="A58" t="s">
        <v>113</v>
      </c>
      <c r="B58" t="s">
        <v>458</v>
      </c>
      <c r="C58" t="s">
        <v>36</v>
      </c>
      <c r="D58" t="s">
        <v>364</v>
      </c>
      <c r="E58" s="39" t="s">
        <v>365</v>
      </c>
      <c r="F58" t="s">
        <v>922</v>
      </c>
      <c r="G58">
        <v>3</v>
      </c>
      <c r="H58">
        <v>5</v>
      </c>
      <c r="I58">
        <v>-16.413319999999999</v>
      </c>
      <c r="J58" s="8">
        <v>26.923909999999999</v>
      </c>
      <c r="K58">
        <v>45.612369999999999</v>
      </c>
      <c r="L58">
        <v>15.622590000000001</v>
      </c>
      <c r="M58" t="s">
        <v>903</v>
      </c>
      <c r="N58" t="s">
        <v>900</v>
      </c>
      <c r="O58" t="s">
        <v>390</v>
      </c>
      <c r="P58" t="s">
        <v>347</v>
      </c>
      <c r="Q58" t="s">
        <v>347</v>
      </c>
      <c r="R58" t="s">
        <v>345</v>
      </c>
      <c r="S58" t="s">
        <v>345</v>
      </c>
      <c r="T58" t="s">
        <v>347</v>
      </c>
      <c r="U58" t="s">
        <v>329</v>
      </c>
      <c r="V58" t="s">
        <v>329</v>
      </c>
      <c r="W58" t="s">
        <v>329</v>
      </c>
      <c r="X58" t="s">
        <v>329</v>
      </c>
      <c r="Y58" t="s">
        <v>329</v>
      </c>
      <c r="Z58" t="s">
        <v>329</v>
      </c>
      <c r="AA58" t="s">
        <v>39</v>
      </c>
      <c r="AB58" t="s">
        <v>329</v>
      </c>
      <c r="AC58" t="s">
        <v>39</v>
      </c>
      <c r="AD58" t="s">
        <v>329</v>
      </c>
      <c r="AE58" t="s">
        <v>329</v>
      </c>
      <c r="AF58" t="s">
        <v>50</v>
      </c>
      <c r="AG58">
        <v>6</v>
      </c>
    </row>
    <row r="59" spans="1:33" customFormat="1" x14ac:dyDescent="0.25">
      <c r="A59" t="s">
        <v>113</v>
      </c>
      <c r="B59" t="s">
        <v>458</v>
      </c>
      <c r="C59" t="s">
        <v>36</v>
      </c>
      <c r="D59" t="s">
        <v>405</v>
      </c>
      <c r="E59" s="39" t="s">
        <v>406</v>
      </c>
      <c r="F59" t="s">
        <v>393</v>
      </c>
      <c r="G59">
        <v>4</v>
      </c>
      <c r="H59">
        <v>3</v>
      </c>
      <c r="I59">
        <v>-13.68322</v>
      </c>
      <c r="J59" s="8">
        <v>29.883330000000001</v>
      </c>
      <c r="K59">
        <v>13.24316</v>
      </c>
      <c r="L59">
        <v>9.18093</v>
      </c>
      <c r="M59" t="s">
        <v>903</v>
      </c>
      <c r="N59" t="s">
        <v>900</v>
      </c>
      <c r="O59" t="s">
        <v>390</v>
      </c>
      <c r="P59" t="s">
        <v>347</v>
      </c>
      <c r="Q59" t="s">
        <v>347</v>
      </c>
      <c r="R59" t="s">
        <v>345</v>
      </c>
      <c r="S59" t="s">
        <v>345</v>
      </c>
      <c r="T59" t="s">
        <v>347</v>
      </c>
      <c r="U59" t="s">
        <v>329</v>
      </c>
      <c r="V59" t="s">
        <v>329</v>
      </c>
      <c r="W59" t="s">
        <v>329</v>
      </c>
      <c r="X59" t="s">
        <v>329</v>
      </c>
      <c r="Y59" t="s">
        <v>329</v>
      </c>
      <c r="Z59" t="s">
        <v>329</v>
      </c>
      <c r="AA59" t="s">
        <v>39</v>
      </c>
      <c r="AB59" t="s">
        <v>329</v>
      </c>
      <c r="AC59" t="s">
        <v>329</v>
      </c>
      <c r="AD59" t="s">
        <v>329</v>
      </c>
      <c r="AE59" t="s">
        <v>329</v>
      </c>
      <c r="AF59" t="s">
        <v>43</v>
      </c>
      <c r="AG59">
        <v>6</v>
      </c>
    </row>
    <row r="60" spans="1:33" customFormat="1" x14ac:dyDescent="0.25">
      <c r="A60" t="s">
        <v>113</v>
      </c>
      <c r="B60" t="s">
        <v>458</v>
      </c>
      <c r="C60" t="s">
        <v>36</v>
      </c>
      <c r="D60" t="s">
        <v>412</v>
      </c>
      <c r="E60" s="39" t="s">
        <v>413</v>
      </c>
      <c r="F60" t="s">
        <v>414</v>
      </c>
      <c r="G60">
        <v>5</v>
      </c>
      <c r="H60" s="56">
        <v>5</v>
      </c>
      <c r="I60">
        <v>-15.4221</v>
      </c>
      <c r="J60" s="57">
        <v>33.560549999999999</v>
      </c>
      <c r="K60">
        <v>19.78866</v>
      </c>
      <c r="L60">
        <v>11.303570000000001</v>
      </c>
      <c r="M60" t="s">
        <v>347</v>
      </c>
      <c r="N60" t="s">
        <v>901</v>
      </c>
      <c r="O60" t="s">
        <v>390</v>
      </c>
      <c r="P60" t="s">
        <v>347</v>
      </c>
      <c r="Q60" t="s">
        <v>347</v>
      </c>
      <c r="R60" t="s">
        <v>345</v>
      </c>
      <c r="S60" t="s">
        <v>345</v>
      </c>
      <c r="T60" t="s">
        <v>345</v>
      </c>
      <c r="U60" t="s">
        <v>329</v>
      </c>
      <c r="V60" t="s">
        <v>329</v>
      </c>
      <c r="W60" t="s">
        <v>329</v>
      </c>
      <c r="X60" t="s">
        <v>329</v>
      </c>
      <c r="Y60" t="s">
        <v>329</v>
      </c>
      <c r="Z60" t="s">
        <v>329</v>
      </c>
      <c r="AA60" t="s">
        <v>329</v>
      </c>
      <c r="AB60" t="s">
        <v>329</v>
      </c>
      <c r="AC60" t="s">
        <v>329</v>
      </c>
      <c r="AD60" t="s">
        <v>329</v>
      </c>
      <c r="AE60" t="s">
        <v>329</v>
      </c>
      <c r="AF60" t="s">
        <v>43</v>
      </c>
      <c r="AG60">
        <v>6</v>
      </c>
    </row>
    <row r="61" spans="1:33" customFormat="1" x14ac:dyDescent="0.25">
      <c r="A61" t="s">
        <v>113</v>
      </c>
      <c r="B61" t="s">
        <v>458</v>
      </c>
      <c r="C61" t="s">
        <v>36</v>
      </c>
      <c r="D61" t="s">
        <v>418</v>
      </c>
      <c r="E61" s="39" t="s">
        <v>419</v>
      </c>
      <c r="F61" t="s">
        <v>420</v>
      </c>
      <c r="G61" s="56">
        <v>4</v>
      </c>
      <c r="H61">
        <v>5</v>
      </c>
      <c r="I61">
        <v>-20.209489999999999</v>
      </c>
      <c r="J61" s="57">
        <v>19.403289999999998</v>
      </c>
      <c r="K61">
        <v>37.664630000000002</v>
      </c>
      <c r="L61">
        <v>9.8023199999999999</v>
      </c>
      <c r="M61" t="s">
        <v>903</v>
      </c>
      <c r="N61" t="s">
        <v>902</v>
      </c>
      <c r="O61" t="s">
        <v>387</v>
      </c>
      <c r="P61" t="s">
        <v>347</v>
      </c>
      <c r="Q61" t="s">
        <v>347</v>
      </c>
      <c r="R61" t="s">
        <v>347</v>
      </c>
      <c r="S61" t="s">
        <v>345</v>
      </c>
      <c r="T61" t="s">
        <v>347</v>
      </c>
      <c r="U61" t="s">
        <v>329</v>
      </c>
      <c r="V61" t="s">
        <v>329</v>
      </c>
      <c r="W61" t="s">
        <v>329</v>
      </c>
      <c r="X61" t="s">
        <v>329</v>
      </c>
      <c r="Y61" t="s">
        <v>329</v>
      </c>
      <c r="Z61" t="s">
        <v>329</v>
      </c>
      <c r="AA61" t="s">
        <v>50</v>
      </c>
      <c r="AB61" t="s">
        <v>329</v>
      </c>
      <c r="AC61" t="s">
        <v>39</v>
      </c>
      <c r="AD61" t="s">
        <v>329</v>
      </c>
      <c r="AE61" t="s">
        <v>329</v>
      </c>
      <c r="AF61" t="s">
        <v>43</v>
      </c>
      <c r="AG61">
        <v>6</v>
      </c>
    </row>
    <row r="62" spans="1:33" customFormat="1" x14ac:dyDescent="0.25">
      <c r="A62" t="s">
        <v>113</v>
      </c>
      <c r="B62" t="s">
        <v>458</v>
      </c>
      <c r="C62" t="s">
        <v>479</v>
      </c>
      <c r="D62" t="s">
        <v>481</v>
      </c>
      <c r="E62" s="39" t="s">
        <v>483</v>
      </c>
      <c r="F62" t="s">
        <v>828</v>
      </c>
      <c r="G62" t="s">
        <v>857</v>
      </c>
      <c r="H62" t="s">
        <v>857</v>
      </c>
      <c r="I62">
        <v>5.04</v>
      </c>
      <c r="J62" s="8" t="s">
        <v>910</v>
      </c>
      <c r="K62" t="s">
        <v>341</v>
      </c>
      <c r="L62" t="s">
        <v>341</v>
      </c>
      <c r="M62" t="s">
        <v>904</v>
      </c>
      <c r="N62" t="s">
        <v>857</v>
      </c>
      <c r="O62" t="s">
        <v>390</v>
      </c>
      <c r="P62" t="s">
        <v>341</v>
      </c>
      <c r="Q62" t="s">
        <v>341</v>
      </c>
      <c r="R62" t="s">
        <v>341</v>
      </c>
      <c r="S62" t="s">
        <v>341</v>
      </c>
      <c r="T62" t="s">
        <v>341</v>
      </c>
      <c r="U62" t="s">
        <v>857</v>
      </c>
      <c r="V62" t="s">
        <v>857</v>
      </c>
      <c r="W62" t="s">
        <v>857</v>
      </c>
      <c r="X62" t="s">
        <v>857</v>
      </c>
      <c r="Y62" t="s">
        <v>857</v>
      </c>
      <c r="Z62" t="s">
        <v>857</v>
      </c>
      <c r="AA62" t="s">
        <v>857</v>
      </c>
      <c r="AB62" t="s">
        <v>857</v>
      </c>
      <c r="AC62" t="s">
        <v>857</v>
      </c>
      <c r="AD62" t="s">
        <v>857</v>
      </c>
      <c r="AE62" t="s">
        <v>857</v>
      </c>
      <c r="AF62" t="s">
        <v>857</v>
      </c>
      <c r="AG62">
        <v>3</v>
      </c>
    </row>
    <row r="63" spans="1:33" customFormat="1" x14ac:dyDescent="0.25">
      <c r="A63" t="s">
        <v>113</v>
      </c>
      <c r="B63" t="s">
        <v>464</v>
      </c>
      <c r="C63" t="s">
        <v>36</v>
      </c>
      <c r="D63" t="s">
        <v>449</v>
      </c>
      <c r="E63" s="39" t="s">
        <v>450</v>
      </c>
      <c r="F63" t="s">
        <v>451</v>
      </c>
      <c r="G63">
        <v>4</v>
      </c>
      <c r="H63">
        <v>3</v>
      </c>
      <c r="I63">
        <v>-3.73047</v>
      </c>
      <c r="J63" s="8">
        <v>22.266200000000001</v>
      </c>
      <c r="K63">
        <v>-6.3448000000000002</v>
      </c>
      <c r="L63">
        <v>3.9412799999999999</v>
      </c>
      <c r="M63" t="s">
        <v>347</v>
      </c>
      <c r="N63" t="s">
        <v>901</v>
      </c>
      <c r="O63" t="s">
        <v>387</v>
      </c>
      <c r="P63" t="s">
        <v>345</v>
      </c>
      <c r="Q63" t="s">
        <v>347</v>
      </c>
      <c r="R63" t="s">
        <v>347</v>
      </c>
      <c r="S63" t="s">
        <v>345</v>
      </c>
      <c r="T63" t="s">
        <v>347</v>
      </c>
      <c r="U63" t="s">
        <v>329</v>
      </c>
      <c r="V63" t="s">
        <v>329</v>
      </c>
      <c r="W63" t="s">
        <v>329</v>
      </c>
      <c r="X63" t="s">
        <v>329</v>
      </c>
      <c r="Y63" t="s">
        <v>329</v>
      </c>
      <c r="Z63" t="s">
        <v>329</v>
      </c>
      <c r="AA63" t="s">
        <v>43</v>
      </c>
      <c r="AB63" t="s">
        <v>329</v>
      </c>
      <c r="AC63" t="s">
        <v>329</v>
      </c>
      <c r="AD63" t="s">
        <v>329</v>
      </c>
      <c r="AE63" t="s">
        <v>329</v>
      </c>
      <c r="AF63" t="s">
        <v>329</v>
      </c>
      <c r="AG63">
        <v>6</v>
      </c>
    </row>
    <row r="64" spans="1:33" customFormat="1" x14ac:dyDescent="0.25">
      <c r="A64" t="s">
        <v>911</v>
      </c>
      <c r="B64" t="s">
        <v>907</v>
      </c>
      <c r="C64" t="s">
        <v>36</v>
      </c>
      <c r="D64" t="s">
        <v>70</v>
      </c>
      <c r="E64" s="39" t="s">
        <v>323</v>
      </c>
      <c r="F64" t="s">
        <v>431</v>
      </c>
      <c r="G64">
        <v>3</v>
      </c>
      <c r="H64">
        <v>3</v>
      </c>
      <c r="I64">
        <v>-15.13856</v>
      </c>
      <c r="J64" s="8">
        <v>17.5321</v>
      </c>
      <c r="K64">
        <v>1.2627200000000001</v>
      </c>
      <c r="L64">
        <v>0.93994999999999995</v>
      </c>
      <c r="M64" t="s">
        <v>903</v>
      </c>
      <c r="N64" t="s">
        <v>900</v>
      </c>
      <c r="O64" t="s">
        <v>387</v>
      </c>
      <c r="P64" t="s">
        <v>345</v>
      </c>
      <c r="Q64" t="s">
        <v>347</v>
      </c>
      <c r="R64" t="s">
        <v>347</v>
      </c>
      <c r="S64" t="s">
        <v>345</v>
      </c>
      <c r="T64" t="s">
        <v>347</v>
      </c>
      <c r="U64" t="s">
        <v>329</v>
      </c>
      <c r="V64" t="s">
        <v>329</v>
      </c>
      <c r="W64" t="s">
        <v>329</v>
      </c>
      <c r="X64" t="s">
        <v>329</v>
      </c>
      <c r="Y64" t="s">
        <v>329</v>
      </c>
      <c r="Z64" t="s">
        <v>329</v>
      </c>
      <c r="AA64" t="s">
        <v>39</v>
      </c>
      <c r="AB64" t="s">
        <v>329</v>
      </c>
      <c r="AC64" t="s">
        <v>329</v>
      </c>
      <c r="AD64" t="s">
        <v>329</v>
      </c>
      <c r="AE64" t="s">
        <v>39</v>
      </c>
      <c r="AF64" t="s">
        <v>43</v>
      </c>
      <c r="AG64">
        <v>6</v>
      </c>
    </row>
    <row r="65" spans="1:33" customFormat="1" x14ac:dyDescent="0.25">
      <c r="A65" t="s">
        <v>911</v>
      </c>
      <c r="B65" t="s">
        <v>907</v>
      </c>
      <c r="C65" t="s">
        <v>36</v>
      </c>
      <c r="D65" t="s">
        <v>58</v>
      </c>
      <c r="E65" s="39" t="s">
        <v>60</v>
      </c>
      <c r="F65" t="s">
        <v>61</v>
      </c>
      <c r="G65">
        <v>3</v>
      </c>
      <c r="H65">
        <v>2</v>
      </c>
      <c r="I65">
        <v>-23.1586</v>
      </c>
      <c r="J65" s="8">
        <v>24.13251</v>
      </c>
      <c r="K65">
        <v>6.1153599999999999</v>
      </c>
      <c r="L65">
        <v>0.89490999999999998</v>
      </c>
      <c r="M65" t="s">
        <v>903</v>
      </c>
      <c r="N65" t="s">
        <v>900</v>
      </c>
      <c r="O65" t="s">
        <v>387</v>
      </c>
      <c r="P65" t="s">
        <v>347</v>
      </c>
      <c r="Q65" t="s">
        <v>345</v>
      </c>
      <c r="R65" t="s">
        <v>347</v>
      </c>
      <c r="S65" t="s">
        <v>345</v>
      </c>
      <c r="T65" t="s">
        <v>345</v>
      </c>
      <c r="U65" t="s">
        <v>329</v>
      </c>
      <c r="V65" t="s">
        <v>329</v>
      </c>
      <c r="W65" t="s">
        <v>329</v>
      </c>
      <c r="X65" t="s">
        <v>329</v>
      </c>
      <c r="Y65" t="s">
        <v>329</v>
      </c>
      <c r="Z65" t="s">
        <v>329</v>
      </c>
      <c r="AA65" t="s">
        <v>42</v>
      </c>
      <c r="AB65" t="s">
        <v>329</v>
      </c>
      <c r="AC65" t="s">
        <v>329</v>
      </c>
      <c r="AD65" t="s">
        <v>329</v>
      </c>
      <c r="AE65" t="s">
        <v>50</v>
      </c>
      <c r="AF65" t="s">
        <v>43</v>
      </c>
      <c r="AG65">
        <v>6</v>
      </c>
    </row>
    <row r="66" spans="1:33" customFormat="1" x14ac:dyDescent="0.25">
      <c r="A66" t="s">
        <v>911</v>
      </c>
      <c r="B66" t="s">
        <v>907</v>
      </c>
      <c r="C66" t="s">
        <v>36</v>
      </c>
      <c r="D66" t="s">
        <v>67</v>
      </c>
      <c r="E66" s="39" t="s">
        <v>68</v>
      </c>
      <c r="F66" t="s">
        <v>389</v>
      </c>
      <c r="G66">
        <v>3</v>
      </c>
      <c r="H66">
        <v>2</v>
      </c>
      <c r="I66">
        <v>-17.459330000000001</v>
      </c>
      <c r="J66" s="8">
        <v>27.154540000000001</v>
      </c>
      <c r="K66">
        <v>6.2918799999999999</v>
      </c>
      <c r="L66">
        <v>3.7884500000000001</v>
      </c>
      <c r="M66" t="s">
        <v>903</v>
      </c>
      <c r="N66" t="s">
        <v>900</v>
      </c>
      <c r="O66" t="s">
        <v>390</v>
      </c>
      <c r="P66" t="s">
        <v>347</v>
      </c>
      <c r="Q66" t="s">
        <v>345</v>
      </c>
      <c r="R66" t="s">
        <v>347</v>
      </c>
      <c r="S66" t="s">
        <v>345</v>
      </c>
      <c r="T66" t="s">
        <v>345</v>
      </c>
      <c r="U66" t="s">
        <v>329</v>
      </c>
      <c r="V66" t="s">
        <v>329</v>
      </c>
      <c r="W66" t="s">
        <v>329</v>
      </c>
      <c r="X66" t="s">
        <v>329</v>
      </c>
      <c r="Y66" t="s">
        <v>329</v>
      </c>
      <c r="Z66" t="s">
        <v>329</v>
      </c>
      <c r="AA66" t="s">
        <v>329</v>
      </c>
      <c r="AB66" t="s">
        <v>329</v>
      </c>
      <c r="AC66" t="s">
        <v>329</v>
      </c>
      <c r="AD66" t="s">
        <v>329</v>
      </c>
      <c r="AE66" t="s">
        <v>329</v>
      </c>
      <c r="AF66" t="s">
        <v>43</v>
      </c>
      <c r="AG66">
        <v>6</v>
      </c>
    </row>
    <row r="67" spans="1:33" customFormat="1" x14ac:dyDescent="0.25">
      <c r="A67" t="s">
        <v>911</v>
      </c>
      <c r="B67" t="s">
        <v>907</v>
      </c>
      <c r="C67" t="s">
        <v>36</v>
      </c>
      <c r="D67" t="s">
        <v>62</v>
      </c>
      <c r="E67" s="39" t="s">
        <v>340</v>
      </c>
      <c r="F67" t="s">
        <v>61</v>
      </c>
      <c r="G67">
        <v>4</v>
      </c>
      <c r="H67">
        <v>2</v>
      </c>
      <c r="I67">
        <v>-22.801649999999999</v>
      </c>
      <c r="J67" s="8">
        <v>16.38475</v>
      </c>
      <c r="K67">
        <v>16.14368</v>
      </c>
      <c r="L67">
        <v>1.6575200000000001</v>
      </c>
      <c r="M67" t="s">
        <v>903</v>
      </c>
      <c r="N67" t="s">
        <v>901</v>
      </c>
      <c r="O67" t="s">
        <v>390</v>
      </c>
      <c r="P67" t="s">
        <v>345</v>
      </c>
      <c r="Q67" t="s">
        <v>345</v>
      </c>
      <c r="R67" t="s">
        <v>345</v>
      </c>
      <c r="S67" t="s">
        <v>345</v>
      </c>
      <c r="T67" t="s">
        <v>345</v>
      </c>
      <c r="U67" t="s">
        <v>329</v>
      </c>
      <c r="V67" t="s">
        <v>329</v>
      </c>
      <c r="W67" t="s">
        <v>329</v>
      </c>
      <c r="X67" t="s">
        <v>329</v>
      </c>
      <c r="Y67" t="s">
        <v>329</v>
      </c>
      <c r="Z67" t="s">
        <v>329</v>
      </c>
      <c r="AA67" t="s">
        <v>42</v>
      </c>
      <c r="AB67" t="s">
        <v>329</v>
      </c>
      <c r="AC67" t="s">
        <v>329</v>
      </c>
      <c r="AD67" t="s">
        <v>329</v>
      </c>
      <c r="AE67" t="s">
        <v>329</v>
      </c>
      <c r="AF67" t="s">
        <v>43</v>
      </c>
      <c r="AG67">
        <v>6</v>
      </c>
    </row>
    <row r="68" spans="1:33" customFormat="1" x14ac:dyDescent="0.25">
      <c r="A68" t="s">
        <v>911</v>
      </c>
      <c r="B68" t="s">
        <v>907</v>
      </c>
      <c r="C68" t="s">
        <v>36</v>
      </c>
      <c r="D68" t="s">
        <v>85</v>
      </c>
      <c r="E68" s="39" t="s">
        <v>357</v>
      </c>
      <c r="F68" t="s">
        <v>925</v>
      </c>
      <c r="G68">
        <v>3</v>
      </c>
      <c r="H68">
        <v>2</v>
      </c>
      <c r="I68">
        <v>-16.508980000000001</v>
      </c>
      <c r="J68" s="8">
        <v>18.108229999999999</v>
      </c>
      <c r="K68">
        <v>0.59302999999999995</v>
      </c>
      <c r="L68">
        <v>0.28040999999999999</v>
      </c>
      <c r="M68" t="s">
        <v>903</v>
      </c>
      <c r="N68" t="s">
        <v>900</v>
      </c>
      <c r="O68" t="s">
        <v>387</v>
      </c>
      <c r="P68" t="s">
        <v>345</v>
      </c>
      <c r="Q68" t="s">
        <v>347</v>
      </c>
      <c r="R68" t="s">
        <v>347</v>
      </c>
      <c r="S68" t="s">
        <v>345</v>
      </c>
      <c r="T68" t="s">
        <v>347</v>
      </c>
      <c r="U68" t="s">
        <v>329</v>
      </c>
      <c r="V68" t="s">
        <v>329</v>
      </c>
      <c r="W68" t="s">
        <v>42</v>
      </c>
      <c r="X68" t="s">
        <v>329</v>
      </c>
      <c r="Y68" t="s">
        <v>329</v>
      </c>
      <c r="Z68" t="s">
        <v>329</v>
      </c>
      <c r="AA68" t="s">
        <v>39</v>
      </c>
      <c r="AB68" t="s">
        <v>329</v>
      </c>
      <c r="AC68" t="s">
        <v>42</v>
      </c>
      <c r="AD68" t="s">
        <v>42</v>
      </c>
      <c r="AE68" t="s">
        <v>50</v>
      </c>
      <c r="AF68" t="s">
        <v>43</v>
      </c>
      <c r="AG68">
        <v>6</v>
      </c>
    </row>
    <row r="69" spans="1:33" customFormat="1" x14ac:dyDescent="0.25">
      <c r="A69" t="s">
        <v>911</v>
      </c>
      <c r="B69" t="s">
        <v>907</v>
      </c>
      <c r="C69" t="s">
        <v>36</v>
      </c>
      <c r="D69" t="s">
        <v>91</v>
      </c>
      <c r="E69" s="39" t="s">
        <v>362</v>
      </c>
      <c r="F69" t="s">
        <v>393</v>
      </c>
      <c r="G69">
        <v>4</v>
      </c>
      <c r="H69">
        <v>4</v>
      </c>
      <c r="I69">
        <v>-12.00281</v>
      </c>
      <c r="J69" s="8">
        <v>23.047350000000002</v>
      </c>
      <c r="K69">
        <v>-1.09623</v>
      </c>
      <c r="L69">
        <v>3.2206399999999999</v>
      </c>
      <c r="M69" t="s">
        <v>903</v>
      </c>
      <c r="N69" t="s">
        <v>901</v>
      </c>
      <c r="O69" t="s">
        <v>387</v>
      </c>
      <c r="P69" t="s">
        <v>345</v>
      </c>
      <c r="Q69" t="s">
        <v>347</v>
      </c>
      <c r="R69" t="s">
        <v>347</v>
      </c>
      <c r="S69" t="s">
        <v>345</v>
      </c>
      <c r="T69" t="s">
        <v>345</v>
      </c>
      <c r="U69" t="s">
        <v>329</v>
      </c>
      <c r="V69" t="s">
        <v>329</v>
      </c>
      <c r="W69" t="s">
        <v>329</v>
      </c>
      <c r="X69" t="s">
        <v>329</v>
      </c>
      <c r="Y69" t="s">
        <v>329</v>
      </c>
      <c r="Z69" t="s">
        <v>329</v>
      </c>
      <c r="AA69" t="s">
        <v>42</v>
      </c>
      <c r="AB69" t="s">
        <v>329</v>
      </c>
      <c r="AC69" t="s">
        <v>329</v>
      </c>
      <c r="AD69" t="s">
        <v>329</v>
      </c>
      <c r="AE69" t="s">
        <v>39</v>
      </c>
      <c r="AF69" t="s">
        <v>43</v>
      </c>
      <c r="AG69">
        <v>6</v>
      </c>
    </row>
    <row r="70" spans="1:33" customFormat="1" x14ac:dyDescent="0.25">
      <c r="A70" t="s">
        <v>911</v>
      </c>
      <c r="B70" t="s">
        <v>907</v>
      </c>
      <c r="C70" t="s">
        <v>36</v>
      </c>
      <c r="D70" t="s">
        <v>99</v>
      </c>
      <c r="E70" s="39" t="s">
        <v>101</v>
      </c>
      <c r="F70" t="s">
        <v>420</v>
      </c>
      <c r="G70">
        <v>5</v>
      </c>
      <c r="H70">
        <v>5</v>
      </c>
      <c r="I70">
        <v>-12.548491508841749</v>
      </c>
      <c r="J70" s="8">
        <v>19.28143</v>
      </c>
      <c r="K70">
        <v>27.46679</v>
      </c>
      <c r="L70">
        <v>7.9933699999999996</v>
      </c>
      <c r="M70" t="s">
        <v>903</v>
      </c>
      <c r="N70" t="s">
        <v>900</v>
      </c>
      <c r="O70" t="s">
        <v>387</v>
      </c>
      <c r="P70" t="s">
        <v>347</v>
      </c>
      <c r="Q70" t="s">
        <v>347</v>
      </c>
      <c r="R70" t="s">
        <v>347</v>
      </c>
      <c r="S70" t="s">
        <v>345</v>
      </c>
      <c r="T70" t="s">
        <v>345</v>
      </c>
      <c r="U70" t="s">
        <v>329</v>
      </c>
      <c r="V70" t="s">
        <v>329</v>
      </c>
      <c r="W70" t="s">
        <v>329</v>
      </c>
      <c r="X70" t="s">
        <v>329</v>
      </c>
      <c r="Y70" t="s">
        <v>329</v>
      </c>
      <c r="Z70" t="s">
        <v>329</v>
      </c>
      <c r="AA70" t="s">
        <v>329</v>
      </c>
      <c r="AB70" t="s">
        <v>329</v>
      </c>
      <c r="AC70" t="s">
        <v>329</v>
      </c>
      <c r="AD70" t="s">
        <v>329</v>
      </c>
      <c r="AE70" t="s">
        <v>329</v>
      </c>
      <c r="AF70" t="s">
        <v>43</v>
      </c>
      <c r="AG70">
        <v>6</v>
      </c>
    </row>
    <row r="71" spans="1:33" customFormat="1" x14ac:dyDescent="0.25">
      <c r="A71" t="s">
        <v>911</v>
      </c>
      <c r="B71" t="s">
        <v>907</v>
      </c>
      <c r="C71" t="s">
        <v>36</v>
      </c>
      <c r="D71" t="s">
        <v>82</v>
      </c>
      <c r="E71" s="39" t="s">
        <v>84</v>
      </c>
      <c r="F71" t="s">
        <v>399</v>
      </c>
      <c r="G71">
        <v>4</v>
      </c>
      <c r="H71">
        <v>3</v>
      </c>
      <c r="I71">
        <v>-18.56833</v>
      </c>
      <c r="J71" s="8">
        <v>25.80293</v>
      </c>
      <c r="K71">
        <v>17.87499</v>
      </c>
      <c r="L71">
        <v>6.8995800000000003</v>
      </c>
      <c r="M71" t="s">
        <v>903</v>
      </c>
      <c r="N71" t="s">
        <v>900</v>
      </c>
      <c r="O71" t="s">
        <v>390</v>
      </c>
      <c r="P71" t="s">
        <v>347</v>
      </c>
      <c r="Q71" t="s">
        <v>345</v>
      </c>
      <c r="R71" t="s">
        <v>345</v>
      </c>
      <c r="S71" t="s">
        <v>345</v>
      </c>
      <c r="T71" t="s">
        <v>347</v>
      </c>
      <c r="U71" t="s">
        <v>329</v>
      </c>
      <c r="V71" t="s">
        <v>329</v>
      </c>
      <c r="W71" t="s">
        <v>329</v>
      </c>
      <c r="X71" t="s">
        <v>329</v>
      </c>
      <c r="Y71" t="s">
        <v>329</v>
      </c>
      <c r="Z71" t="s">
        <v>329</v>
      </c>
      <c r="AA71" t="s">
        <v>50</v>
      </c>
      <c r="AB71" t="s">
        <v>329</v>
      </c>
      <c r="AC71" t="s">
        <v>329</v>
      </c>
      <c r="AD71" t="s">
        <v>329</v>
      </c>
      <c r="AE71" t="s">
        <v>329</v>
      </c>
      <c r="AF71" t="s">
        <v>43</v>
      </c>
      <c r="AG71">
        <v>6</v>
      </c>
    </row>
    <row r="72" spans="1:33" customFormat="1" x14ac:dyDescent="0.25">
      <c r="A72" t="s">
        <v>911</v>
      </c>
      <c r="B72" t="s">
        <v>907</v>
      </c>
      <c r="C72" t="s">
        <v>36</v>
      </c>
      <c r="D72" t="s">
        <v>76</v>
      </c>
      <c r="E72" s="39" t="s">
        <v>433</v>
      </c>
      <c r="F72" t="s">
        <v>399</v>
      </c>
      <c r="G72">
        <v>3</v>
      </c>
      <c r="H72">
        <v>2</v>
      </c>
      <c r="I72">
        <v>-15.27336</v>
      </c>
      <c r="J72" s="8">
        <v>16.504069999999999</v>
      </c>
      <c r="K72">
        <v>0.46983000000000003</v>
      </c>
      <c r="L72">
        <v>0.39945999999999998</v>
      </c>
      <c r="M72" t="s">
        <v>903</v>
      </c>
      <c r="N72" t="s">
        <v>900</v>
      </c>
      <c r="O72" t="s">
        <v>390</v>
      </c>
      <c r="P72" t="s">
        <v>347</v>
      </c>
      <c r="Q72" t="s">
        <v>345</v>
      </c>
      <c r="R72" t="s">
        <v>345</v>
      </c>
      <c r="S72" t="s">
        <v>345</v>
      </c>
      <c r="T72" t="s">
        <v>347</v>
      </c>
      <c r="U72" t="s">
        <v>329</v>
      </c>
      <c r="V72" t="s">
        <v>329</v>
      </c>
      <c r="W72" t="s">
        <v>329</v>
      </c>
      <c r="X72" t="s">
        <v>329</v>
      </c>
      <c r="Y72" t="s">
        <v>329</v>
      </c>
      <c r="Z72" t="s">
        <v>329</v>
      </c>
      <c r="AA72" t="s">
        <v>39</v>
      </c>
      <c r="AB72" t="s">
        <v>329</v>
      </c>
      <c r="AC72" t="s">
        <v>329</v>
      </c>
      <c r="AD72" t="s">
        <v>329</v>
      </c>
      <c r="AE72" t="s">
        <v>39</v>
      </c>
      <c r="AF72" t="s">
        <v>43</v>
      </c>
      <c r="AG72">
        <v>6</v>
      </c>
    </row>
    <row r="73" spans="1:33" customFormat="1" x14ac:dyDescent="0.25">
      <c r="A73" t="s">
        <v>911</v>
      </c>
      <c r="B73" t="s">
        <v>907</v>
      </c>
      <c r="C73" t="s">
        <v>36</v>
      </c>
      <c r="D73" t="s">
        <v>453</v>
      </c>
      <c r="E73" s="39" t="s">
        <v>454</v>
      </c>
      <c r="F73" t="s">
        <v>475</v>
      </c>
      <c r="G73">
        <v>3</v>
      </c>
      <c r="H73">
        <v>4</v>
      </c>
      <c r="I73">
        <v>-19.036519999999999</v>
      </c>
      <c r="J73" s="8">
        <v>19.669550000000001</v>
      </c>
      <c r="K73">
        <v>9.8876100000000005</v>
      </c>
      <c r="L73">
        <v>2.47525</v>
      </c>
      <c r="M73" t="s">
        <v>903</v>
      </c>
      <c r="N73" t="s">
        <v>901</v>
      </c>
      <c r="O73" t="s">
        <v>390</v>
      </c>
      <c r="P73" t="s">
        <v>347</v>
      </c>
      <c r="Q73" t="s">
        <v>345</v>
      </c>
      <c r="R73" t="s">
        <v>345</v>
      </c>
      <c r="S73" t="s">
        <v>345</v>
      </c>
      <c r="T73" t="s">
        <v>347</v>
      </c>
      <c r="U73" t="s">
        <v>329</v>
      </c>
      <c r="V73" t="s">
        <v>329</v>
      </c>
      <c r="W73" t="s">
        <v>329</v>
      </c>
      <c r="X73" t="s">
        <v>329</v>
      </c>
      <c r="Y73" t="s">
        <v>329</v>
      </c>
      <c r="Z73" t="s">
        <v>42</v>
      </c>
      <c r="AA73" t="s">
        <v>50</v>
      </c>
      <c r="AB73" t="s">
        <v>329</v>
      </c>
      <c r="AC73" t="s">
        <v>42</v>
      </c>
      <c r="AD73" t="s">
        <v>329</v>
      </c>
      <c r="AE73" t="s">
        <v>329</v>
      </c>
      <c r="AF73" t="s">
        <v>43</v>
      </c>
      <c r="AG73">
        <v>6</v>
      </c>
    </row>
    <row r="74" spans="1:33" customFormat="1" x14ac:dyDescent="0.25">
      <c r="A74" t="s">
        <v>911</v>
      </c>
      <c r="B74" t="s">
        <v>907</v>
      </c>
      <c r="C74" t="s">
        <v>36</v>
      </c>
      <c r="D74" t="s">
        <v>422</v>
      </c>
      <c r="E74" s="39" t="s">
        <v>423</v>
      </c>
      <c r="F74" t="s">
        <v>424</v>
      </c>
      <c r="G74">
        <v>4</v>
      </c>
      <c r="H74">
        <v>2</v>
      </c>
      <c r="I74">
        <v>-24.755410000000001</v>
      </c>
      <c r="J74" s="8">
        <v>30.346509999999999</v>
      </c>
      <c r="K74">
        <v>7.8154700000000004</v>
      </c>
      <c r="L74">
        <v>2.1738200000000001</v>
      </c>
      <c r="M74" t="s">
        <v>903</v>
      </c>
      <c r="N74" t="s">
        <v>900</v>
      </c>
      <c r="O74" t="s">
        <v>387</v>
      </c>
      <c r="P74" t="s">
        <v>347</v>
      </c>
      <c r="Q74" t="s">
        <v>345</v>
      </c>
      <c r="R74" t="s">
        <v>347</v>
      </c>
      <c r="S74" t="s">
        <v>345</v>
      </c>
      <c r="T74" t="s">
        <v>345</v>
      </c>
      <c r="U74" t="s">
        <v>329</v>
      </c>
      <c r="V74" t="s">
        <v>329</v>
      </c>
      <c r="W74" t="s">
        <v>39</v>
      </c>
      <c r="X74" t="s">
        <v>329</v>
      </c>
      <c r="Y74" t="s">
        <v>329</v>
      </c>
      <c r="Z74" t="s">
        <v>329</v>
      </c>
      <c r="AA74" t="s">
        <v>39</v>
      </c>
      <c r="AB74" t="s">
        <v>329</v>
      </c>
      <c r="AC74" t="s">
        <v>39</v>
      </c>
      <c r="AD74" t="s">
        <v>39</v>
      </c>
      <c r="AE74" t="s">
        <v>50</v>
      </c>
      <c r="AF74" t="s">
        <v>43</v>
      </c>
      <c r="AG74">
        <v>6</v>
      </c>
    </row>
    <row r="75" spans="1:33" customFormat="1" x14ac:dyDescent="0.25">
      <c r="A75" t="s">
        <v>911</v>
      </c>
      <c r="B75" t="s">
        <v>907</v>
      </c>
      <c r="C75" t="s">
        <v>36</v>
      </c>
      <c r="D75" t="s">
        <v>380</v>
      </c>
      <c r="E75" s="39" t="s">
        <v>381</v>
      </c>
      <c r="F75" t="s">
        <v>382</v>
      </c>
      <c r="G75">
        <v>4</v>
      </c>
      <c r="H75">
        <v>5</v>
      </c>
      <c r="I75">
        <v>-24.310120000000001</v>
      </c>
      <c r="J75" s="8">
        <v>29.91891</v>
      </c>
      <c r="K75">
        <v>17.857140000000001</v>
      </c>
      <c r="L75">
        <v>5.3355600000000001</v>
      </c>
      <c r="M75" t="s">
        <v>903</v>
      </c>
      <c r="N75" t="s">
        <v>944</v>
      </c>
      <c r="O75" t="s">
        <v>387</v>
      </c>
      <c r="P75" t="s">
        <v>345</v>
      </c>
      <c r="Q75" t="s">
        <v>347</v>
      </c>
      <c r="R75" t="s">
        <v>347</v>
      </c>
      <c r="S75" t="s">
        <v>345</v>
      </c>
      <c r="T75" t="s">
        <v>347</v>
      </c>
      <c r="U75" t="s">
        <v>329</v>
      </c>
      <c r="V75" t="s">
        <v>329</v>
      </c>
      <c r="W75" t="s">
        <v>329</v>
      </c>
      <c r="X75" t="s">
        <v>42</v>
      </c>
      <c r="Y75" t="s">
        <v>329</v>
      </c>
      <c r="Z75" t="s">
        <v>329</v>
      </c>
      <c r="AA75" t="s">
        <v>39</v>
      </c>
      <c r="AB75" t="s">
        <v>329</v>
      </c>
      <c r="AC75" t="s">
        <v>39</v>
      </c>
      <c r="AD75" t="s">
        <v>329</v>
      </c>
      <c r="AE75" t="s">
        <v>39</v>
      </c>
      <c r="AF75" t="s">
        <v>50</v>
      </c>
      <c r="AG75">
        <v>6</v>
      </c>
    </row>
    <row r="76" spans="1:33" customFormat="1" x14ac:dyDescent="0.25">
      <c r="A76" t="s">
        <v>911</v>
      </c>
      <c r="B76" t="s">
        <v>907</v>
      </c>
      <c r="C76" t="s">
        <v>36</v>
      </c>
      <c r="D76" t="s">
        <v>439</v>
      </c>
      <c r="E76" s="39" t="s">
        <v>440</v>
      </c>
      <c r="F76" t="s">
        <v>389</v>
      </c>
      <c r="G76">
        <v>5</v>
      </c>
      <c r="H76">
        <v>5</v>
      </c>
      <c r="I76">
        <v>-18.346329999999998</v>
      </c>
      <c r="J76" s="8">
        <v>18.095079999999999</v>
      </c>
      <c r="K76">
        <v>28.54684</v>
      </c>
      <c r="L76">
        <v>7.5844699999999996</v>
      </c>
      <c r="M76" t="s">
        <v>903</v>
      </c>
      <c r="N76" t="s">
        <v>901</v>
      </c>
      <c r="O76" t="s">
        <v>390</v>
      </c>
      <c r="P76" t="s">
        <v>347</v>
      </c>
      <c r="Q76" t="s">
        <v>345</v>
      </c>
      <c r="R76" t="s">
        <v>347</v>
      </c>
      <c r="S76" t="s">
        <v>345</v>
      </c>
      <c r="T76" t="s">
        <v>347</v>
      </c>
      <c r="U76" t="s">
        <v>329</v>
      </c>
      <c r="V76" t="s">
        <v>329</v>
      </c>
      <c r="W76" t="s">
        <v>329</v>
      </c>
      <c r="X76" t="s">
        <v>329</v>
      </c>
      <c r="Y76" t="s">
        <v>329</v>
      </c>
      <c r="Z76" t="s">
        <v>329</v>
      </c>
      <c r="AA76" t="s">
        <v>50</v>
      </c>
      <c r="AB76" t="s">
        <v>329</v>
      </c>
      <c r="AC76" t="s">
        <v>329</v>
      </c>
      <c r="AD76" t="s">
        <v>329</v>
      </c>
      <c r="AE76" t="s">
        <v>329</v>
      </c>
      <c r="AF76" t="s">
        <v>43</v>
      </c>
      <c r="AG76">
        <v>6</v>
      </c>
    </row>
    <row r="77" spans="1:33" customFormat="1" x14ac:dyDescent="0.25">
      <c r="A77" t="s">
        <v>911</v>
      </c>
      <c r="B77" t="s">
        <v>907</v>
      </c>
      <c r="C77" t="s">
        <v>36</v>
      </c>
      <c r="D77" t="s">
        <v>441</v>
      </c>
      <c r="E77" s="39" t="s">
        <v>442</v>
      </c>
      <c r="F77" t="s">
        <v>475</v>
      </c>
      <c r="G77">
        <v>5</v>
      </c>
      <c r="H77">
        <v>3</v>
      </c>
      <c r="I77">
        <v>-33.278500000000001</v>
      </c>
      <c r="J77" s="8">
        <v>38.628590000000003</v>
      </c>
      <c r="K77">
        <v>30.24166</v>
      </c>
      <c r="L77">
        <v>6.8698800000000002</v>
      </c>
      <c r="M77" t="s">
        <v>903</v>
      </c>
      <c r="N77" t="s">
        <v>902</v>
      </c>
      <c r="O77" t="s">
        <v>387</v>
      </c>
      <c r="P77" t="s">
        <v>347</v>
      </c>
      <c r="Q77" t="s">
        <v>345</v>
      </c>
      <c r="R77" t="s">
        <v>347</v>
      </c>
      <c r="S77" t="s">
        <v>345</v>
      </c>
      <c r="T77" t="s">
        <v>345</v>
      </c>
      <c r="U77" t="s">
        <v>329</v>
      </c>
      <c r="V77" t="s">
        <v>329</v>
      </c>
      <c r="W77" t="s">
        <v>329</v>
      </c>
      <c r="X77" t="s">
        <v>39</v>
      </c>
      <c r="Y77" t="s">
        <v>329</v>
      </c>
      <c r="Z77" t="s">
        <v>329</v>
      </c>
      <c r="AA77" t="s">
        <v>329</v>
      </c>
      <c r="AB77" t="s">
        <v>329</v>
      </c>
      <c r="AC77" t="s">
        <v>329</v>
      </c>
      <c r="AD77" t="s">
        <v>329</v>
      </c>
      <c r="AE77" t="s">
        <v>329</v>
      </c>
      <c r="AF77" t="s">
        <v>43</v>
      </c>
      <c r="AG77">
        <v>6</v>
      </c>
    </row>
    <row r="78" spans="1:33" customFormat="1" x14ac:dyDescent="0.25">
      <c r="A78" t="s">
        <v>911</v>
      </c>
      <c r="B78" t="s">
        <v>907</v>
      </c>
      <c r="C78" t="s">
        <v>36</v>
      </c>
      <c r="D78" t="s">
        <v>444</v>
      </c>
      <c r="E78" s="39" t="s">
        <v>445</v>
      </c>
      <c r="F78" t="s">
        <v>446</v>
      </c>
      <c r="G78">
        <v>3</v>
      </c>
      <c r="H78">
        <v>3</v>
      </c>
      <c r="I78">
        <v>-26.34028</v>
      </c>
      <c r="J78" s="8">
        <v>0.98138999999999998</v>
      </c>
      <c r="K78">
        <v>22.214089999999999</v>
      </c>
      <c r="L78">
        <v>-3.13388</v>
      </c>
      <c r="M78" t="s">
        <v>903</v>
      </c>
      <c r="N78" t="s">
        <v>901</v>
      </c>
      <c r="O78" t="s">
        <v>387</v>
      </c>
      <c r="P78" t="s">
        <v>345</v>
      </c>
      <c r="Q78" t="s">
        <v>347</v>
      </c>
      <c r="R78" t="s">
        <v>347</v>
      </c>
      <c r="S78" t="s">
        <v>345</v>
      </c>
      <c r="T78" t="s">
        <v>347</v>
      </c>
      <c r="U78" t="s">
        <v>329</v>
      </c>
      <c r="V78" t="s">
        <v>329</v>
      </c>
      <c r="W78" t="s">
        <v>329</v>
      </c>
      <c r="X78" t="s">
        <v>329</v>
      </c>
      <c r="Y78" t="s">
        <v>329</v>
      </c>
      <c r="Z78" t="s">
        <v>329</v>
      </c>
      <c r="AA78" t="s">
        <v>329</v>
      </c>
      <c r="AB78" t="s">
        <v>329</v>
      </c>
      <c r="AC78" t="s">
        <v>329</v>
      </c>
      <c r="AD78" t="s">
        <v>39</v>
      </c>
      <c r="AE78" t="s">
        <v>39</v>
      </c>
      <c r="AF78" t="s">
        <v>39</v>
      </c>
      <c r="AG78">
        <v>6</v>
      </c>
    </row>
    <row r="79" spans="1:33" customFormat="1" x14ac:dyDescent="0.25">
      <c r="A79" t="s">
        <v>911</v>
      </c>
      <c r="B79" t="s">
        <v>907</v>
      </c>
      <c r="C79" t="s">
        <v>41</v>
      </c>
      <c r="D79" t="s">
        <v>51</v>
      </c>
      <c r="E79" s="39" t="s">
        <v>53</v>
      </c>
      <c r="F79" t="s">
        <v>437</v>
      </c>
      <c r="G79">
        <v>4</v>
      </c>
      <c r="H79">
        <v>4</v>
      </c>
      <c r="I79">
        <v>-7.3843899999999998</v>
      </c>
      <c r="J79" s="8">
        <v>9.1469999999999996E-2</v>
      </c>
      <c r="K79">
        <v>6.0947199999999997</v>
      </c>
      <c r="L79">
        <v>-0.36286000000000002</v>
      </c>
      <c r="M79" t="s">
        <v>903</v>
      </c>
      <c r="N79" t="s">
        <v>900</v>
      </c>
      <c r="O79" t="s">
        <v>387</v>
      </c>
      <c r="P79" t="s">
        <v>347</v>
      </c>
      <c r="Q79" t="s">
        <v>345</v>
      </c>
      <c r="R79" t="s">
        <v>347</v>
      </c>
      <c r="S79" t="s">
        <v>345</v>
      </c>
      <c r="T79" t="s">
        <v>347</v>
      </c>
      <c r="U79" t="s">
        <v>329</v>
      </c>
      <c r="V79" t="s">
        <v>329</v>
      </c>
      <c r="W79" t="s">
        <v>39</v>
      </c>
      <c r="X79" t="s">
        <v>42</v>
      </c>
      <c r="Y79" t="s">
        <v>42</v>
      </c>
      <c r="Z79" t="s">
        <v>329</v>
      </c>
      <c r="AA79" t="s">
        <v>43</v>
      </c>
      <c r="AB79" t="s">
        <v>39</v>
      </c>
      <c r="AC79" t="s">
        <v>39</v>
      </c>
      <c r="AD79" t="s">
        <v>39</v>
      </c>
      <c r="AE79" t="s">
        <v>39</v>
      </c>
      <c r="AF79" t="s">
        <v>43</v>
      </c>
      <c r="AG79">
        <v>5</v>
      </c>
    </row>
    <row r="80" spans="1:33" customFormat="1" x14ac:dyDescent="0.25">
      <c r="A80" t="s">
        <v>911</v>
      </c>
      <c r="B80" t="s">
        <v>907</v>
      </c>
      <c r="C80" t="s">
        <v>41</v>
      </c>
      <c r="D80" t="s">
        <v>107</v>
      </c>
      <c r="E80" s="39" t="s">
        <v>108</v>
      </c>
      <c r="F80" t="s">
        <v>109</v>
      </c>
      <c r="G80">
        <v>3</v>
      </c>
      <c r="H80">
        <v>3</v>
      </c>
      <c r="I80">
        <v>-9.2267499999999991</v>
      </c>
      <c r="J80" s="8">
        <v>2.4327999999999999</v>
      </c>
      <c r="K80">
        <v>0.88507000000000002</v>
      </c>
      <c r="L80">
        <v>-2.0132099999999999</v>
      </c>
      <c r="M80" t="s">
        <v>903</v>
      </c>
      <c r="N80" t="s">
        <v>900</v>
      </c>
      <c r="O80" t="s">
        <v>387</v>
      </c>
      <c r="P80" t="s">
        <v>347</v>
      </c>
      <c r="Q80" t="s">
        <v>345</v>
      </c>
      <c r="R80" t="s">
        <v>347</v>
      </c>
      <c r="S80" t="s">
        <v>345</v>
      </c>
      <c r="T80" t="s">
        <v>345</v>
      </c>
      <c r="U80" t="s">
        <v>329</v>
      </c>
      <c r="V80" t="s">
        <v>329</v>
      </c>
      <c r="W80" t="s">
        <v>329</v>
      </c>
      <c r="X80" t="s">
        <v>329</v>
      </c>
      <c r="Y80" t="s">
        <v>329</v>
      </c>
      <c r="Z80" t="s">
        <v>329</v>
      </c>
      <c r="AA80" t="s">
        <v>42</v>
      </c>
      <c r="AB80" t="s">
        <v>329</v>
      </c>
      <c r="AC80" t="s">
        <v>329</v>
      </c>
      <c r="AD80" t="s">
        <v>329</v>
      </c>
      <c r="AE80" t="s">
        <v>42</v>
      </c>
      <c r="AF80" t="s">
        <v>50</v>
      </c>
      <c r="AG80">
        <v>3</v>
      </c>
    </row>
    <row r="81" spans="1:33" customFormat="1" x14ac:dyDescent="0.25">
      <c r="A81" t="s">
        <v>911</v>
      </c>
      <c r="B81" t="s">
        <v>907</v>
      </c>
      <c r="C81" t="s">
        <v>41</v>
      </c>
      <c r="D81" t="s">
        <v>47</v>
      </c>
      <c r="E81" s="39" t="s">
        <v>49</v>
      </c>
      <c r="F81" t="s">
        <v>389</v>
      </c>
      <c r="G81">
        <v>4</v>
      </c>
      <c r="H81">
        <v>4</v>
      </c>
      <c r="I81">
        <v>-9.4707899999999992</v>
      </c>
      <c r="J81" s="8">
        <v>4.4836600000000004</v>
      </c>
      <c r="K81">
        <v>1.6206199999999999</v>
      </c>
      <c r="L81">
        <v>-1.19394</v>
      </c>
      <c r="M81" t="s">
        <v>904</v>
      </c>
      <c r="N81" t="s">
        <v>900</v>
      </c>
      <c r="O81" t="s">
        <v>387</v>
      </c>
      <c r="P81" t="s">
        <v>347</v>
      </c>
      <c r="Q81" t="s">
        <v>345</v>
      </c>
      <c r="R81" t="s">
        <v>347</v>
      </c>
      <c r="S81" t="s">
        <v>345</v>
      </c>
      <c r="T81" t="s">
        <v>345</v>
      </c>
      <c r="U81" t="s">
        <v>329</v>
      </c>
      <c r="V81" t="s">
        <v>329</v>
      </c>
      <c r="W81" t="s">
        <v>39</v>
      </c>
      <c r="X81" t="s">
        <v>329</v>
      </c>
      <c r="Y81" t="s">
        <v>329</v>
      </c>
      <c r="Z81" t="s">
        <v>329</v>
      </c>
      <c r="AA81" t="s">
        <v>39</v>
      </c>
      <c r="AB81" t="s">
        <v>329</v>
      </c>
      <c r="AC81" t="s">
        <v>39</v>
      </c>
      <c r="AD81" t="s">
        <v>39</v>
      </c>
      <c r="AE81" t="s">
        <v>39</v>
      </c>
      <c r="AF81" t="s">
        <v>50</v>
      </c>
      <c r="AG81">
        <v>4</v>
      </c>
    </row>
    <row r="82" spans="1:33" customFormat="1" x14ac:dyDescent="0.25">
      <c r="A82" t="s">
        <v>911</v>
      </c>
      <c r="B82" t="s">
        <v>907</v>
      </c>
      <c r="C82" t="s">
        <v>41</v>
      </c>
      <c r="D82" t="s">
        <v>106</v>
      </c>
      <c r="E82" s="39" t="s">
        <v>939</v>
      </c>
      <c r="F82" t="s">
        <v>105</v>
      </c>
      <c r="G82">
        <v>3</v>
      </c>
      <c r="H82">
        <v>2</v>
      </c>
      <c r="I82">
        <v>-11.443899999999999</v>
      </c>
      <c r="J82" s="8">
        <v>4.63239</v>
      </c>
      <c r="K82">
        <v>2.6047799999999999</v>
      </c>
      <c r="L82">
        <v>-1.57525</v>
      </c>
      <c r="M82" t="s">
        <v>903</v>
      </c>
      <c r="N82" t="s">
        <v>900</v>
      </c>
      <c r="O82" t="s">
        <v>387</v>
      </c>
      <c r="P82" t="s">
        <v>347</v>
      </c>
      <c r="Q82" t="s">
        <v>345</v>
      </c>
      <c r="R82" t="s">
        <v>345</v>
      </c>
      <c r="S82" t="s">
        <v>345</v>
      </c>
      <c r="T82" t="s">
        <v>347</v>
      </c>
      <c r="U82" t="s">
        <v>329</v>
      </c>
      <c r="V82" t="s">
        <v>329</v>
      </c>
      <c r="W82" t="s">
        <v>329</v>
      </c>
      <c r="X82" t="s">
        <v>329</v>
      </c>
      <c r="Y82" t="s">
        <v>329</v>
      </c>
      <c r="Z82" t="s">
        <v>329</v>
      </c>
      <c r="AA82" t="s">
        <v>42</v>
      </c>
      <c r="AB82" t="s">
        <v>329</v>
      </c>
      <c r="AC82" t="s">
        <v>42</v>
      </c>
      <c r="AD82" t="s">
        <v>329</v>
      </c>
      <c r="AE82" t="s">
        <v>39</v>
      </c>
      <c r="AF82" t="s">
        <v>50</v>
      </c>
      <c r="AG82">
        <v>4</v>
      </c>
    </row>
    <row r="83" spans="1:33" customFormat="1" x14ac:dyDescent="0.25">
      <c r="A83" t="s">
        <v>911</v>
      </c>
      <c r="B83" t="s">
        <v>907</v>
      </c>
      <c r="C83" t="s">
        <v>69</v>
      </c>
      <c r="D83" t="s">
        <v>79</v>
      </c>
      <c r="E83" s="39" t="s">
        <v>81</v>
      </c>
      <c r="F83" t="s">
        <v>399</v>
      </c>
      <c r="G83">
        <v>2</v>
      </c>
      <c r="H83">
        <v>1</v>
      </c>
      <c r="I83">
        <v>-20.66338</v>
      </c>
      <c r="J83" s="8">
        <v>-3.8845399999999999</v>
      </c>
      <c r="K83">
        <v>5.5075799999999999</v>
      </c>
      <c r="L83">
        <v>-6.92943</v>
      </c>
      <c r="M83" t="s">
        <v>905</v>
      </c>
      <c r="N83" t="s">
        <v>901</v>
      </c>
      <c r="O83" t="s">
        <v>390</v>
      </c>
      <c r="P83" t="s">
        <v>347</v>
      </c>
      <c r="Q83" t="s">
        <v>345</v>
      </c>
      <c r="R83" t="s">
        <v>345</v>
      </c>
      <c r="S83" t="s">
        <v>345</v>
      </c>
      <c r="T83" t="s">
        <v>347</v>
      </c>
      <c r="U83" t="s">
        <v>329</v>
      </c>
      <c r="V83" t="s">
        <v>329</v>
      </c>
      <c r="W83" t="s">
        <v>329</v>
      </c>
      <c r="X83" t="s">
        <v>329</v>
      </c>
      <c r="Y83" t="s">
        <v>329</v>
      </c>
      <c r="Z83" t="s">
        <v>329</v>
      </c>
      <c r="AA83" t="s">
        <v>39</v>
      </c>
      <c r="AB83" t="s">
        <v>329</v>
      </c>
      <c r="AC83" t="s">
        <v>329</v>
      </c>
      <c r="AD83" t="s">
        <v>329</v>
      </c>
      <c r="AE83" t="s">
        <v>329</v>
      </c>
      <c r="AF83" t="s">
        <v>39</v>
      </c>
      <c r="AG83">
        <v>4</v>
      </c>
    </row>
    <row r="84" spans="1:33" customFormat="1" x14ac:dyDescent="0.25">
      <c r="A84" t="s">
        <v>911</v>
      </c>
      <c r="B84" t="s">
        <v>907</v>
      </c>
      <c r="C84" t="s">
        <v>479</v>
      </c>
      <c r="D84" t="s">
        <v>485</v>
      </c>
      <c r="E84" s="39" t="s">
        <v>489</v>
      </c>
      <c r="F84" t="s">
        <v>830</v>
      </c>
      <c r="G84" t="s">
        <v>857</v>
      </c>
      <c r="H84" t="s">
        <v>857</v>
      </c>
      <c r="I84">
        <v>2.4300000000000002</v>
      </c>
      <c r="J84" s="8" t="s">
        <v>910</v>
      </c>
      <c r="K84" t="s">
        <v>341</v>
      </c>
      <c r="L84" t="s">
        <v>341</v>
      </c>
      <c r="M84" t="s">
        <v>903</v>
      </c>
      <c r="N84" t="s">
        <v>857</v>
      </c>
      <c r="O84" t="s">
        <v>390</v>
      </c>
      <c r="P84" t="s">
        <v>341</v>
      </c>
      <c r="Q84" t="s">
        <v>341</v>
      </c>
      <c r="R84" t="s">
        <v>341</v>
      </c>
      <c r="S84" t="s">
        <v>341</v>
      </c>
      <c r="T84" t="s">
        <v>341</v>
      </c>
      <c r="U84" t="s">
        <v>857</v>
      </c>
      <c r="V84" t="s">
        <v>857</v>
      </c>
      <c r="W84" t="s">
        <v>857</v>
      </c>
      <c r="X84" t="s">
        <v>857</v>
      </c>
      <c r="Y84" t="s">
        <v>857</v>
      </c>
      <c r="Z84" t="s">
        <v>857</v>
      </c>
      <c r="AA84" t="s">
        <v>857</v>
      </c>
      <c r="AB84" t="s">
        <v>857</v>
      </c>
      <c r="AC84" t="s">
        <v>857</v>
      </c>
      <c r="AD84" t="s">
        <v>857</v>
      </c>
      <c r="AE84" t="s">
        <v>857</v>
      </c>
      <c r="AF84" t="s">
        <v>857</v>
      </c>
      <c r="AG84">
        <v>2</v>
      </c>
    </row>
    <row r="85" spans="1:33" customFormat="1" x14ac:dyDescent="0.25">
      <c r="A85" t="s">
        <v>911</v>
      </c>
      <c r="B85" t="s">
        <v>907</v>
      </c>
      <c r="C85" t="s">
        <v>479</v>
      </c>
      <c r="D85" t="s">
        <v>486</v>
      </c>
      <c r="E85" s="39" t="s">
        <v>490</v>
      </c>
      <c r="F85" t="s">
        <v>835</v>
      </c>
      <c r="G85" t="s">
        <v>857</v>
      </c>
      <c r="H85" t="s">
        <v>857</v>
      </c>
      <c r="I85">
        <v>5.28</v>
      </c>
      <c r="J85" s="8">
        <v>5.36</v>
      </c>
      <c r="K85" t="s">
        <v>341</v>
      </c>
      <c r="L85" t="s">
        <v>341</v>
      </c>
      <c r="M85" t="s">
        <v>903</v>
      </c>
      <c r="N85" t="s">
        <v>857</v>
      </c>
      <c r="O85" t="s">
        <v>387</v>
      </c>
      <c r="P85" t="s">
        <v>341</v>
      </c>
      <c r="Q85" t="s">
        <v>341</v>
      </c>
      <c r="R85" t="s">
        <v>341</v>
      </c>
      <c r="S85" t="s">
        <v>341</v>
      </c>
      <c r="T85" t="s">
        <v>341</v>
      </c>
      <c r="U85" t="s">
        <v>857</v>
      </c>
      <c r="V85" t="s">
        <v>857</v>
      </c>
      <c r="W85" t="s">
        <v>857</v>
      </c>
      <c r="X85" t="s">
        <v>857</v>
      </c>
      <c r="Y85" t="s">
        <v>857</v>
      </c>
      <c r="Z85" t="s">
        <v>857</v>
      </c>
      <c r="AA85" t="s">
        <v>857</v>
      </c>
      <c r="AB85" t="s">
        <v>857</v>
      </c>
      <c r="AC85" t="s">
        <v>857</v>
      </c>
      <c r="AD85" t="s">
        <v>857</v>
      </c>
      <c r="AE85" t="s">
        <v>857</v>
      </c>
      <c r="AF85" t="s">
        <v>857</v>
      </c>
      <c r="AG85">
        <v>3</v>
      </c>
    </row>
    <row r="86" spans="1:33" customFormat="1" x14ac:dyDescent="0.25">
      <c r="A86" t="s">
        <v>911</v>
      </c>
      <c r="B86" t="s">
        <v>907</v>
      </c>
      <c r="C86" t="s">
        <v>479</v>
      </c>
      <c r="D86" t="s">
        <v>338</v>
      </c>
      <c r="E86" s="39" t="s">
        <v>491</v>
      </c>
      <c r="F86" t="s">
        <v>830</v>
      </c>
      <c r="G86" t="s">
        <v>857</v>
      </c>
      <c r="H86" t="s">
        <v>857</v>
      </c>
      <c r="I86">
        <v>4.53</v>
      </c>
      <c r="J86" s="8">
        <v>4.53</v>
      </c>
      <c r="K86" t="s">
        <v>341</v>
      </c>
      <c r="L86" t="s">
        <v>341</v>
      </c>
      <c r="M86" t="s">
        <v>903</v>
      </c>
      <c r="N86" t="s">
        <v>857</v>
      </c>
      <c r="O86" t="s">
        <v>390</v>
      </c>
      <c r="P86" t="s">
        <v>341</v>
      </c>
      <c r="Q86" t="s">
        <v>341</v>
      </c>
      <c r="R86" t="s">
        <v>341</v>
      </c>
      <c r="S86" t="s">
        <v>341</v>
      </c>
      <c r="T86" t="s">
        <v>341</v>
      </c>
      <c r="U86" t="s">
        <v>857</v>
      </c>
      <c r="V86" t="s">
        <v>857</v>
      </c>
      <c r="W86" t="s">
        <v>857</v>
      </c>
      <c r="X86" t="s">
        <v>857</v>
      </c>
      <c r="Y86" t="s">
        <v>857</v>
      </c>
      <c r="Z86" t="s">
        <v>857</v>
      </c>
      <c r="AA86" t="s">
        <v>857</v>
      </c>
      <c r="AB86" t="s">
        <v>857</v>
      </c>
      <c r="AC86" t="s">
        <v>857</v>
      </c>
      <c r="AD86" t="s">
        <v>857</v>
      </c>
      <c r="AE86" t="s">
        <v>857</v>
      </c>
      <c r="AF86" t="s">
        <v>857</v>
      </c>
      <c r="AG86">
        <v>3</v>
      </c>
    </row>
    <row r="87" spans="1:33" customFormat="1" x14ac:dyDescent="0.25">
      <c r="A87" t="s">
        <v>911</v>
      </c>
      <c r="B87" t="s">
        <v>907</v>
      </c>
      <c r="C87" t="s">
        <v>479</v>
      </c>
      <c r="D87" t="s">
        <v>339</v>
      </c>
      <c r="E87" s="39" t="s">
        <v>333</v>
      </c>
      <c r="F87" t="s">
        <v>836</v>
      </c>
      <c r="G87" t="s">
        <v>857</v>
      </c>
      <c r="H87" t="s">
        <v>857</v>
      </c>
      <c r="I87">
        <v>4.21</v>
      </c>
      <c r="J87" s="8">
        <v>5.04</v>
      </c>
      <c r="K87" t="s">
        <v>341</v>
      </c>
      <c r="L87" t="s">
        <v>341</v>
      </c>
      <c r="M87" t="s">
        <v>903</v>
      </c>
      <c r="N87" t="s">
        <v>857</v>
      </c>
      <c r="O87" t="s">
        <v>390</v>
      </c>
      <c r="P87" t="s">
        <v>341</v>
      </c>
      <c r="Q87" t="s">
        <v>341</v>
      </c>
      <c r="R87" t="s">
        <v>341</v>
      </c>
      <c r="S87" t="s">
        <v>341</v>
      </c>
      <c r="T87" t="s">
        <v>341</v>
      </c>
      <c r="U87" t="s">
        <v>857</v>
      </c>
      <c r="V87" t="s">
        <v>857</v>
      </c>
      <c r="W87" t="s">
        <v>857</v>
      </c>
      <c r="X87" t="s">
        <v>857</v>
      </c>
      <c r="Y87" t="s">
        <v>857</v>
      </c>
      <c r="Z87" t="s">
        <v>857</v>
      </c>
      <c r="AA87" t="s">
        <v>857</v>
      </c>
      <c r="AB87" t="s">
        <v>857</v>
      </c>
      <c r="AC87" t="s">
        <v>857</v>
      </c>
      <c r="AD87" t="s">
        <v>857</v>
      </c>
      <c r="AE87" t="s">
        <v>857</v>
      </c>
      <c r="AF87" t="s">
        <v>857</v>
      </c>
      <c r="AG87">
        <v>3</v>
      </c>
    </row>
    <row r="88" spans="1:33" customFormat="1" x14ac:dyDescent="0.25">
      <c r="A88" t="s">
        <v>911</v>
      </c>
      <c r="B88" t="s">
        <v>907</v>
      </c>
      <c r="C88" t="s">
        <v>479</v>
      </c>
      <c r="D88" t="s">
        <v>487</v>
      </c>
      <c r="E88" s="39" t="s">
        <v>492</v>
      </c>
      <c r="F88" t="s">
        <v>837</v>
      </c>
      <c r="G88" t="s">
        <v>857</v>
      </c>
      <c r="H88" t="s">
        <v>857</v>
      </c>
      <c r="I88">
        <v>4.17</v>
      </c>
      <c r="J88" s="8" t="s">
        <v>910</v>
      </c>
      <c r="K88" t="s">
        <v>341</v>
      </c>
      <c r="L88" t="s">
        <v>341</v>
      </c>
      <c r="M88" t="s">
        <v>903</v>
      </c>
      <c r="N88" t="s">
        <v>857</v>
      </c>
      <c r="O88" t="s">
        <v>390</v>
      </c>
      <c r="P88" t="s">
        <v>341</v>
      </c>
      <c r="Q88" t="s">
        <v>341</v>
      </c>
      <c r="R88" t="s">
        <v>341</v>
      </c>
      <c r="S88" t="s">
        <v>341</v>
      </c>
      <c r="T88" t="s">
        <v>345</v>
      </c>
      <c r="U88" t="s">
        <v>857</v>
      </c>
      <c r="V88" t="s">
        <v>857</v>
      </c>
      <c r="W88" t="s">
        <v>857</v>
      </c>
      <c r="X88" t="s">
        <v>857</v>
      </c>
      <c r="Y88" t="s">
        <v>857</v>
      </c>
      <c r="Z88" t="s">
        <v>857</v>
      </c>
      <c r="AA88" t="s">
        <v>857</v>
      </c>
      <c r="AB88" t="s">
        <v>857</v>
      </c>
      <c r="AC88" t="s">
        <v>857</v>
      </c>
      <c r="AD88" t="s">
        <v>857</v>
      </c>
      <c r="AE88" t="s">
        <v>857</v>
      </c>
      <c r="AF88" t="s">
        <v>857</v>
      </c>
      <c r="AG88">
        <v>3</v>
      </c>
    </row>
    <row r="89" spans="1:33" customFormat="1" x14ac:dyDescent="0.25">
      <c r="A89" t="s">
        <v>911</v>
      </c>
      <c r="B89" t="s">
        <v>907</v>
      </c>
      <c r="C89" t="s">
        <v>479</v>
      </c>
      <c r="D89" t="s">
        <v>488</v>
      </c>
      <c r="E89" s="39" t="s">
        <v>493</v>
      </c>
      <c r="F89" t="s">
        <v>836</v>
      </c>
      <c r="G89" t="s">
        <v>857</v>
      </c>
      <c r="H89" t="s">
        <v>857</v>
      </c>
      <c r="I89">
        <v>4.32</v>
      </c>
      <c r="J89" s="8">
        <v>4.91</v>
      </c>
      <c r="K89" t="s">
        <v>341</v>
      </c>
      <c r="L89" t="s">
        <v>341</v>
      </c>
      <c r="M89" t="s">
        <v>903</v>
      </c>
      <c r="N89" t="s">
        <v>857</v>
      </c>
      <c r="O89" t="s">
        <v>390</v>
      </c>
      <c r="P89" t="s">
        <v>345</v>
      </c>
      <c r="Q89" t="s">
        <v>341</v>
      </c>
      <c r="R89" t="s">
        <v>341</v>
      </c>
      <c r="S89" t="s">
        <v>341</v>
      </c>
      <c r="T89" t="s">
        <v>341</v>
      </c>
      <c r="U89" t="s">
        <v>857</v>
      </c>
      <c r="V89" t="s">
        <v>857</v>
      </c>
      <c r="W89" t="s">
        <v>857</v>
      </c>
      <c r="X89" t="s">
        <v>857</v>
      </c>
      <c r="Y89" t="s">
        <v>857</v>
      </c>
      <c r="Z89" t="s">
        <v>857</v>
      </c>
      <c r="AA89" t="s">
        <v>857</v>
      </c>
      <c r="AB89" t="s">
        <v>857</v>
      </c>
      <c r="AC89" t="s">
        <v>857</v>
      </c>
      <c r="AD89" t="s">
        <v>857</v>
      </c>
      <c r="AE89" t="s">
        <v>857</v>
      </c>
      <c r="AF89" t="s">
        <v>857</v>
      </c>
      <c r="AG89">
        <v>4</v>
      </c>
    </row>
    <row r="90" spans="1:33" customFormat="1" x14ac:dyDescent="0.25">
      <c r="A90" t="s">
        <v>911</v>
      </c>
      <c r="B90" t="s">
        <v>907</v>
      </c>
      <c r="C90" t="s">
        <v>479</v>
      </c>
      <c r="D90" t="s">
        <v>337</v>
      </c>
      <c r="E90" s="39" t="s">
        <v>494</v>
      </c>
      <c r="F90" t="s">
        <v>335</v>
      </c>
      <c r="G90" t="s">
        <v>857</v>
      </c>
      <c r="H90" t="s">
        <v>857</v>
      </c>
      <c r="I90">
        <v>-5.0599999999999996</v>
      </c>
      <c r="J90" s="8">
        <v>3.33</v>
      </c>
      <c r="K90" t="s">
        <v>341</v>
      </c>
      <c r="L90" t="s">
        <v>341</v>
      </c>
      <c r="M90" t="s">
        <v>903</v>
      </c>
      <c r="N90" t="s">
        <v>857</v>
      </c>
      <c r="O90" t="s">
        <v>387</v>
      </c>
      <c r="P90" t="s">
        <v>341</v>
      </c>
      <c r="Q90" t="s">
        <v>341</v>
      </c>
      <c r="R90" t="s">
        <v>341</v>
      </c>
      <c r="S90" t="s">
        <v>341</v>
      </c>
      <c r="T90" t="s">
        <v>341</v>
      </c>
      <c r="U90" t="s">
        <v>857</v>
      </c>
      <c r="V90" t="s">
        <v>857</v>
      </c>
      <c r="W90" t="s">
        <v>857</v>
      </c>
      <c r="X90" t="s">
        <v>857</v>
      </c>
      <c r="Y90" t="s">
        <v>857</v>
      </c>
      <c r="Z90" t="s">
        <v>857</v>
      </c>
      <c r="AA90" t="s">
        <v>857</v>
      </c>
      <c r="AB90" t="s">
        <v>857</v>
      </c>
      <c r="AC90" t="s">
        <v>857</v>
      </c>
      <c r="AD90" t="s">
        <v>857</v>
      </c>
      <c r="AE90" t="s">
        <v>857</v>
      </c>
      <c r="AF90" t="s">
        <v>857</v>
      </c>
      <c r="AG90">
        <v>4</v>
      </c>
    </row>
  </sheetData>
  <mergeCells count="1">
    <mergeCell ref="A22:C23"/>
  </mergeCells>
  <conditionalFormatting sqref="Q43:S90">
    <cfRule type="colorScale" priority="30">
      <colorScale>
        <cfvo type="min"/>
        <cfvo type="max"/>
        <color rgb="FFF8696B"/>
        <color rgb="FFFCFCFF"/>
      </colorScale>
    </cfRule>
  </conditionalFormatting>
  <conditionalFormatting sqref="Q43:W90">
    <cfRule type="cellIs" dxfId="45" priority="25" operator="equal">
      <formula>"inf à 1%"</formula>
    </cfRule>
    <cfRule type="containsText" dxfId="44" priority="26" operator="containsText" text="entre 10 et 50%">
      <formula>NOT(ISERROR(SEARCH("entre 10 et 50%",Q43)))</formula>
    </cfRule>
    <cfRule type="containsText" dxfId="43" priority="27" operator="containsText" text="entre 10% et 50%">
      <formula>NOT(ISERROR(SEARCH("entre 10% et 50%",Q43)))</formula>
    </cfRule>
    <cfRule type="containsText" dxfId="42" priority="28" operator="containsText" text="sup">
      <formula>NOT(ISERROR(SEARCH("sup",Q43)))</formula>
    </cfRule>
    <cfRule type="containsText" dxfId="41" priority="29" operator="containsText" text="nul">
      <formula>NOT(ISERROR(SEARCH("nul",Q43)))</formula>
    </cfRule>
  </conditionalFormatting>
  <conditionalFormatting sqref="T43:W90">
    <cfRule type="colorScale" priority="42">
      <colorScale>
        <cfvo type="min"/>
        <cfvo type="max"/>
        <color rgb="FFF8696B"/>
        <color rgb="FFFCFCFF"/>
      </colorScale>
    </cfRule>
  </conditionalFormatting>
  <conditionalFormatting sqref="X43:AC84">
    <cfRule type="colorScale" priority="49">
      <colorScale>
        <cfvo type="min"/>
        <cfvo type="max"/>
        <color rgb="FFF8696B"/>
        <color rgb="FFFCFCFF"/>
      </colorScale>
    </cfRule>
  </conditionalFormatting>
  <conditionalFormatting sqref="X85:AC89">
    <cfRule type="colorScale" priority="36">
      <colorScale>
        <cfvo type="min"/>
        <cfvo type="max"/>
        <color rgb="FFF8696B"/>
        <color rgb="FFFCFCFF"/>
      </colorScale>
    </cfRule>
  </conditionalFormatting>
  <conditionalFormatting sqref="X43:AE89">
    <cfRule type="cellIs" dxfId="40" priority="1" operator="equal">
      <formula>"inf à 1%"</formula>
    </cfRule>
    <cfRule type="containsText" dxfId="39" priority="2" operator="containsText" text="entre 10 et 50%">
      <formula>NOT(ISERROR(SEARCH("entre 10 et 50%",X43)))</formula>
    </cfRule>
    <cfRule type="containsText" dxfId="38" priority="3" operator="containsText" text="entre 10% et 50%">
      <formula>NOT(ISERROR(SEARCH("entre 10% et 50%",X43)))</formula>
    </cfRule>
    <cfRule type="containsText" dxfId="37" priority="4" operator="containsText" text="sup">
      <formula>NOT(ISERROR(SEARCH("sup",X43)))</formula>
    </cfRule>
    <cfRule type="containsText" dxfId="36" priority="5" operator="containsText" text="nul">
      <formula>NOT(ISERROR(SEARCH("nul",X43)))</formula>
    </cfRule>
  </conditionalFormatting>
  <conditionalFormatting sqref="AD43:AD84">
    <cfRule type="colorScale" priority="24">
      <colorScale>
        <cfvo type="min"/>
        <cfvo type="max"/>
        <color rgb="FFF8696B"/>
        <color rgb="FFFCFCFF"/>
      </colorScale>
    </cfRule>
  </conditionalFormatting>
  <conditionalFormatting sqref="AD85:AD89">
    <cfRule type="colorScale" priority="18">
      <colorScale>
        <cfvo type="min"/>
        <cfvo type="max"/>
        <color rgb="FFF8696B"/>
        <color rgb="FFFCFCFF"/>
      </colorScale>
    </cfRule>
  </conditionalFormatting>
  <conditionalFormatting sqref="AE43:AE84">
    <cfRule type="colorScale" priority="12">
      <colorScale>
        <cfvo type="min"/>
        <cfvo type="max"/>
        <color rgb="FFF8696B"/>
        <color rgb="FFFCFCFF"/>
      </colorScale>
    </cfRule>
  </conditionalFormatting>
  <conditionalFormatting sqref="AE85:AE89">
    <cfRule type="colorScale" priority="6">
      <colorScale>
        <cfvo type="min"/>
        <cfvo type="max"/>
        <color rgb="FFF8696B"/>
        <color rgb="FFFCFCFF"/>
      </colorScale>
    </cfRule>
  </conditionalFormatting>
  <pageMargins left="0.7" right="0.7" top="0.75" bottom="0.75" header="0.3" footer="0.3"/>
  <pageSetup paperSize="9" scale="10" fitToHeight="2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AN54"/>
  <sheetViews>
    <sheetView zoomScale="55" zoomScaleNormal="55" workbookViewId="0">
      <selection activeCell="I22" sqref="I22"/>
    </sheetView>
  </sheetViews>
  <sheetFormatPr baseColWidth="10" defaultColWidth="21.5703125" defaultRowHeight="15" x14ac:dyDescent="0.25"/>
  <cols>
    <col min="1" max="1" width="21.5703125" style="1" customWidth="1"/>
    <col min="2" max="2" width="31.42578125" style="1" customWidth="1"/>
    <col min="3" max="3" width="30.5703125" style="1" customWidth="1"/>
    <col min="4" max="4" width="21.5703125" style="1" customWidth="1"/>
    <col min="5" max="5" width="27.140625" style="1" customWidth="1"/>
    <col min="6" max="6" width="54.140625" style="1" bestFit="1" customWidth="1"/>
    <col min="7" max="7" width="46.42578125" style="1" customWidth="1"/>
    <col min="8" max="8" width="34.7109375" style="1" customWidth="1"/>
    <col min="9" max="9" width="21.5703125" style="1" customWidth="1"/>
    <col min="10" max="10" width="13.5703125" style="1" customWidth="1"/>
    <col min="11" max="11" width="26.140625" style="1" bestFit="1" customWidth="1"/>
    <col min="12" max="13" width="21.5703125" style="1" customWidth="1"/>
    <col min="14" max="14" width="16.85546875" style="1" customWidth="1"/>
    <col min="15" max="21" width="21.5703125" style="1" customWidth="1"/>
    <col min="22" max="22" width="22.140625" style="1" customWidth="1"/>
    <col min="23" max="26" width="21.5703125" style="1" customWidth="1"/>
    <col min="27" max="27" width="21.5703125" style="1"/>
    <col min="28" max="28" width="9.5703125" style="1" customWidth="1"/>
    <col min="29" max="29" width="13.42578125" style="1" customWidth="1"/>
    <col min="30" max="30" width="14" style="1" customWidth="1"/>
    <col min="31" max="31" width="12.7109375" style="1" customWidth="1"/>
    <col min="32" max="32" width="14.42578125" style="1" customWidth="1"/>
    <col min="33" max="33" width="12.140625" style="1" customWidth="1"/>
    <col min="34" max="34" width="13.7109375" style="1" customWidth="1"/>
    <col min="35" max="36" width="27.42578125" style="1" bestFit="1" customWidth="1"/>
    <col min="37" max="37" width="14.42578125" style="1" customWidth="1"/>
    <col min="38" max="38" width="21.140625" style="1" customWidth="1"/>
    <col min="39" max="39" width="28.5703125" style="1" customWidth="1"/>
    <col min="40" max="40" width="27.28515625" style="1" customWidth="1"/>
    <col min="41" max="16384" width="21.5703125" style="1"/>
  </cols>
  <sheetData>
    <row r="5" spans="1:40" s="51" customFormat="1" ht="21" x14ac:dyDescent="0.25">
      <c r="A5" s="50" t="s">
        <v>1</v>
      </c>
      <c r="B5" s="50" t="s">
        <v>11</v>
      </c>
      <c r="C5" s="50" t="s">
        <v>12</v>
      </c>
      <c r="D5" s="50" t="s">
        <v>4</v>
      </c>
      <c r="E5" s="50" t="s">
        <v>896</v>
      </c>
      <c r="F5" s="50" t="s">
        <v>3</v>
      </c>
      <c r="G5" s="50" t="s">
        <v>5</v>
      </c>
      <c r="H5" s="50" t="s">
        <v>6</v>
      </c>
      <c r="I5" s="50" t="s">
        <v>331</v>
      </c>
      <c r="J5" s="50" t="s">
        <v>32</v>
      </c>
      <c r="K5" s="50" t="s">
        <v>466</v>
      </c>
      <c r="L5" s="50" t="s">
        <v>33</v>
      </c>
      <c r="M5" s="50" t="s">
        <v>476</v>
      </c>
      <c r="N5" s="50" t="s">
        <v>368</v>
      </c>
      <c r="O5" s="50" t="s">
        <v>9</v>
      </c>
      <c r="P5" s="50" t="s">
        <v>10</v>
      </c>
      <c r="Q5" s="50" t="s">
        <v>7</v>
      </c>
      <c r="R5" s="50" t="s">
        <v>14</v>
      </c>
      <c r="S5" s="50" t="s">
        <v>15</v>
      </c>
      <c r="T5" s="50" t="s">
        <v>16</v>
      </c>
      <c r="U5" s="50" t="s">
        <v>17</v>
      </c>
      <c r="V5" s="50" t="s">
        <v>18</v>
      </c>
      <c r="W5" s="50" t="s">
        <v>26</v>
      </c>
      <c r="X5" s="50" t="s">
        <v>30</v>
      </c>
      <c r="Y5" s="50" t="s">
        <v>22</v>
      </c>
      <c r="Z5" s="50" t="s">
        <v>23</v>
      </c>
      <c r="AA5" s="50" t="s">
        <v>28</v>
      </c>
      <c r="AB5" s="50" t="s">
        <v>27</v>
      </c>
      <c r="AC5" s="50" t="s">
        <v>31</v>
      </c>
      <c r="AD5" s="50" t="s">
        <v>19</v>
      </c>
      <c r="AE5" s="50" t="s">
        <v>24</v>
      </c>
      <c r="AF5" s="50" t="s">
        <v>25</v>
      </c>
      <c r="AG5" s="50" t="s">
        <v>21</v>
      </c>
      <c r="AH5" s="50" t="s">
        <v>29</v>
      </c>
      <c r="AI5" s="50" t="s">
        <v>20</v>
      </c>
      <c r="AJ5"/>
      <c r="AK5" s="1"/>
      <c r="AL5" s="1"/>
      <c r="AM5" s="1"/>
      <c r="AN5" s="1"/>
    </row>
    <row r="6" spans="1:40" x14ac:dyDescent="0.25">
      <c r="A6" t="s">
        <v>113</v>
      </c>
      <c r="B6" t="s">
        <v>456</v>
      </c>
      <c r="C6" t="s">
        <v>456</v>
      </c>
      <c r="D6" t="s">
        <v>41</v>
      </c>
      <c r="E6" t="s">
        <v>64</v>
      </c>
      <c r="F6" t="s">
        <v>66</v>
      </c>
      <c r="G6" t="s">
        <v>65</v>
      </c>
      <c r="H6">
        <v>2</v>
      </c>
      <c r="I6">
        <v>5</v>
      </c>
      <c r="J6">
        <v>5</v>
      </c>
      <c r="K6" t="s">
        <v>900</v>
      </c>
      <c r="L6">
        <v>5</v>
      </c>
      <c r="M6" s="8">
        <v>12.71283</v>
      </c>
      <c r="N6" s="8">
        <v>21.30809</v>
      </c>
      <c r="O6">
        <v>21.30809</v>
      </c>
      <c r="P6">
        <v>4.49221</v>
      </c>
      <c r="Q6" t="s">
        <v>389</v>
      </c>
      <c r="R6" t="s">
        <v>347</v>
      </c>
      <c r="S6" t="s">
        <v>345</v>
      </c>
      <c r="T6" t="s">
        <v>347</v>
      </c>
      <c r="U6" t="s">
        <v>345</v>
      </c>
      <c r="V6" t="s">
        <v>345</v>
      </c>
      <c r="W6" t="s">
        <v>329</v>
      </c>
      <c r="X6" t="s">
        <v>329</v>
      </c>
      <c r="Y6" t="s">
        <v>329</v>
      </c>
      <c r="Z6" t="s">
        <v>329</v>
      </c>
      <c r="AA6" t="s">
        <v>329</v>
      </c>
      <c r="AB6" t="s">
        <v>42</v>
      </c>
      <c r="AC6" t="s">
        <v>329</v>
      </c>
      <c r="AD6" t="s">
        <v>329</v>
      </c>
      <c r="AE6" t="s">
        <v>329</v>
      </c>
      <c r="AF6" t="s">
        <v>39</v>
      </c>
      <c r="AG6" t="s">
        <v>42</v>
      </c>
      <c r="AH6" t="s">
        <v>329</v>
      </c>
      <c r="AI6" t="s">
        <v>43</v>
      </c>
      <c r="AJ6"/>
    </row>
    <row r="7" spans="1:40" x14ac:dyDescent="0.25">
      <c r="A7" t="s">
        <v>113</v>
      </c>
      <c r="B7" t="s">
        <v>457</v>
      </c>
      <c r="C7" t="s">
        <v>75</v>
      </c>
      <c r="D7" t="s">
        <v>36</v>
      </c>
      <c r="E7" t="s">
        <v>73</v>
      </c>
      <c r="F7" t="s">
        <v>74</v>
      </c>
      <c r="G7" t="s">
        <v>59</v>
      </c>
      <c r="H7">
        <v>1.35</v>
      </c>
      <c r="I7">
        <v>3</v>
      </c>
      <c r="J7">
        <v>3</v>
      </c>
      <c r="K7" t="s">
        <v>900</v>
      </c>
      <c r="L7">
        <v>6</v>
      </c>
      <c r="M7" s="8">
        <v>20.179349999999999</v>
      </c>
      <c r="N7" s="8">
        <v>8.1580200000000005</v>
      </c>
      <c r="O7">
        <v>8.1580200000000005</v>
      </c>
      <c r="P7">
        <v>2.3613900000000001</v>
      </c>
      <c r="Q7" t="s">
        <v>399</v>
      </c>
      <c r="R7" t="s">
        <v>347</v>
      </c>
      <c r="S7" t="s">
        <v>345</v>
      </c>
      <c r="T7" t="s">
        <v>345</v>
      </c>
      <c r="U7" t="s">
        <v>345</v>
      </c>
      <c r="V7" t="s">
        <v>345</v>
      </c>
      <c r="W7" t="s">
        <v>329</v>
      </c>
      <c r="X7" t="s">
        <v>329</v>
      </c>
      <c r="Y7" t="s">
        <v>329</v>
      </c>
      <c r="Z7" t="s">
        <v>329</v>
      </c>
      <c r="AA7" t="s">
        <v>329</v>
      </c>
      <c r="AB7" t="s">
        <v>329</v>
      </c>
      <c r="AC7" t="s">
        <v>329</v>
      </c>
      <c r="AD7" t="s">
        <v>329</v>
      </c>
      <c r="AE7" t="s">
        <v>329</v>
      </c>
      <c r="AF7" t="s">
        <v>42</v>
      </c>
      <c r="AG7" t="s">
        <v>50</v>
      </c>
      <c r="AH7" t="s">
        <v>329</v>
      </c>
      <c r="AI7" t="s">
        <v>43</v>
      </c>
      <c r="AJ7"/>
    </row>
    <row r="8" spans="1:40" x14ac:dyDescent="0.25">
      <c r="A8" t="s">
        <v>113</v>
      </c>
      <c r="B8" t="s">
        <v>457</v>
      </c>
      <c r="C8" t="s">
        <v>463</v>
      </c>
      <c r="D8" t="s">
        <v>36</v>
      </c>
      <c r="E8" t="s">
        <v>367</v>
      </c>
      <c r="F8" t="s">
        <v>402</v>
      </c>
      <c r="G8" t="s">
        <v>83</v>
      </c>
      <c r="H8">
        <v>1.4</v>
      </c>
      <c r="I8">
        <v>4</v>
      </c>
      <c r="J8">
        <v>3</v>
      </c>
      <c r="K8" t="s">
        <v>900</v>
      </c>
      <c r="L8">
        <v>6</v>
      </c>
      <c r="M8" s="8">
        <v>31.66479</v>
      </c>
      <c r="N8" s="8">
        <v>3.27698</v>
      </c>
      <c r="O8">
        <v>3.27698</v>
      </c>
      <c r="P8">
        <v>3.8918900000000001</v>
      </c>
      <c r="Q8" t="s">
        <v>922</v>
      </c>
      <c r="R8" t="s">
        <v>345</v>
      </c>
      <c r="S8" t="s">
        <v>347</v>
      </c>
      <c r="T8" t="s">
        <v>345</v>
      </c>
      <c r="U8" t="s">
        <v>345</v>
      </c>
      <c r="V8" t="s">
        <v>345</v>
      </c>
      <c r="W8" t="s">
        <v>329</v>
      </c>
      <c r="X8" t="s">
        <v>329</v>
      </c>
      <c r="Y8" t="s">
        <v>329</v>
      </c>
      <c r="Z8" t="s">
        <v>329</v>
      </c>
      <c r="AA8" t="s">
        <v>329</v>
      </c>
      <c r="AB8" t="s">
        <v>329</v>
      </c>
      <c r="AC8" t="s">
        <v>329</v>
      </c>
      <c r="AD8" t="s">
        <v>329</v>
      </c>
      <c r="AE8" t="s">
        <v>329</v>
      </c>
      <c r="AF8" t="s">
        <v>329</v>
      </c>
      <c r="AG8" t="s">
        <v>329</v>
      </c>
      <c r="AH8" t="s">
        <v>329</v>
      </c>
      <c r="AI8" t="s">
        <v>43</v>
      </c>
      <c r="AJ8"/>
    </row>
    <row r="9" spans="1:40" x14ac:dyDescent="0.25">
      <c r="A9" t="s">
        <v>113</v>
      </c>
      <c r="B9" t="s">
        <v>457</v>
      </c>
      <c r="C9" t="s">
        <v>833</v>
      </c>
      <c r="D9" t="s">
        <v>479</v>
      </c>
      <c r="E9" t="s">
        <v>482</v>
      </c>
      <c r="F9" t="s">
        <v>484</v>
      </c>
      <c r="G9" t="s">
        <v>857</v>
      </c>
      <c r="H9" t="s">
        <v>857</v>
      </c>
      <c r="I9" t="s">
        <v>857</v>
      </c>
      <c r="J9" t="s">
        <v>857</v>
      </c>
      <c r="K9" t="s">
        <v>857</v>
      </c>
      <c r="L9">
        <v>3</v>
      </c>
      <c r="M9" s="8" t="s">
        <v>910</v>
      </c>
      <c r="N9" s="8" t="s">
        <v>341</v>
      </c>
      <c r="O9" t="s">
        <v>341</v>
      </c>
      <c r="P9" t="s">
        <v>341</v>
      </c>
      <c r="Q9" t="s">
        <v>829</v>
      </c>
      <c r="R9" t="s">
        <v>341</v>
      </c>
      <c r="S9" t="s">
        <v>341</v>
      </c>
      <c r="T9" t="s">
        <v>341</v>
      </c>
      <c r="U9" t="s">
        <v>341</v>
      </c>
      <c r="V9" t="s">
        <v>341</v>
      </c>
      <c r="W9" t="s">
        <v>857</v>
      </c>
      <c r="X9" t="s">
        <v>857</v>
      </c>
      <c r="Y9" t="s">
        <v>857</v>
      </c>
      <c r="Z9" t="s">
        <v>857</v>
      </c>
      <c r="AA9" t="s">
        <v>857</v>
      </c>
      <c r="AB9" t="s">
        <v>857</v>
      </c>
      <c r="AC9" t="s">
        <v>857</v>
      </c>
      <c r="AD9" t="s">
        <v>857</v>
      </c>
      <c r="AE9" t="s">
        <v>857</v>
      </c>
      <c r="AF9" t="s">
        <v>857</v>
      </c>
      <c r="AG9" t="s">
        <v>857</v>
      </c>
      <c r="AH9" t="s">
        <v>857</v>
      </c>
      <c r="AI9" t="s">
        <v>857</v>
      </c>
      <c r="AJ9"/>
    </row>
    <row r="10" spans="1:40" x14ac:dyDescent="0.25">
      <c r="A10" t="s">
        <v>113</v>
      </c>
      <c r="B10" t="s">
        <v>457</v>
      </c>
      <c r="C10" t="s">
        <v>460</v>
      </c>
      <c r="D10" t="s">
        <v>36</v>
      </c>
      <c r="E10" t="s">
        <v>103</v>
      </c>
      <c r="F10" t="s">
        <v>920</v>
      </c>
      <c r="G10" t="s">
        <v>349</v>
      </c>
      <c r="H10">
        <v>2</v>
      </c>
      <c r="I10">
        <v>4</v>
      </c>
      <c r="J10">
        <v>2</v>
      </c>
      <c r="K10" t="s">
        <v>900</v>
      </c>
      <c r="L10">
        <v>6</v>
      </c>
      <c r="M10" s="8">
        <v>14.33553</v>
      </c>
      <c r="N10" s="8">
        <v>12.40577</v>
      </c>
      <c r="O10">
        <v>12.40577</v>
      </c>
      <c r="P10">
        <v>1.3590800000000001</v>
      </c>
      <c r="Q10" t="s">
        <v>105</v>
      </c>
      <c r="R10" t="s">
        <v>347</v>
      </c>
      <c r="S10" t="s">
        <v>345</v>
      </c>
      <c r="T10" t="s">
        <v>345</v>
      </c>
      <c r="U10" t="s">
        <v>345</v>
      </c>
      <c r="V10" t="s">
        <v>345</v>
      </c>
      <c r="W10" t="s">
        <v>329</v>
      </c>
      <c r="X10" t="s">
        <v>329</v>
      </c>
      <c r="Y10" t="s">
        <v>329</v>
      </c>
      <c r="Z10" t="s">
        <v>329</v>
      </c>
      <c r="AA10" t="s">
        <v>329</v>
      </c>
      <c r="AB10" t="s">
        <v>329</v>
      </c>
      <c r="AC10" t="s">
        <v>329</v>
      </c>
      <c r="AD10" t="s">
        <v>329</v>
      </c>
      <c r="AE10" t="s">
        <v>329</v>
      </c>
      <c r="AF10" t="s">
        <v>329</v>
      </c>
      <c r="AG10" t="s">
        <v>39</v>
      </c>
      <c r="AH10" t="s">
        <v>329</v>
      </c>
      <c r="AI10" t="s">
        <v>43</v>
      </c>
      <c r="AJ10"/>
    </row>
    <row r="11" spans="1:40" x14ac:dyDescent="0.25">
      <c r="A11" t="s">
        <v>113</v>
      </c>
      <c r="B11" t="s">
        <v>457</v>
      </c>
      <c r="C11" t="s">
        <v>462</v>
      </c>
      <c r="D11" t="s">
        <v>36</v>
      </c>
      <c r="E11" t="s">
        <v>92</v>
      </c>
      <c r="F11" t="s">
        <v>94</v>
      </c>
      <c r="G11" t="s">
        <v>93</v>
      </c>
      <c r="H11">
        <v>2.2999999999999998</v>
      </c>
      <c r="I11">
        <v>3</v>
      </c>
      <c r="J11">
        <v>4</v>
      </c>
      <c r="K11" t="s">
        <v>902</v>
      </c>
      <c r="L11">
        <v>6</v>
      </c>
      <c r="M11" s="8">
        <v>15.211349999999999</v>
      </c>
      <c r="N11" s="8">
        <v>9.3675499999999996</v>
      </c>
      <c r="O11">
        <v>9.3675499999999996</v>
      </c>
      <c r="P11">
        <v>1.0993999999999999</v>
      </c>
      <c r="Q11" t="s">
        <v>393</v>
      </c>
      <c r="R11" t="s">
        <v>347</v>
      </c>
      <c r="S11" t="s">
        <v>347</v>
      </c>
      <c r="T11" t="s">
        <v>345</v>
      </c>
      <c r="U11" t="s">
        <v>345</v>
      </c>
      <c r="V11" t="s">
        <v>345</v>
      </c>
      <c r="W11" t="s">
        <v>329</v>
      </c>
      <c r="X11" t="s">
        <v>329</v>
      </c>
      <c r="Y11" t="s">
        <v>329</v>
      </c>
      <c r="Z11" t="s">
        <v>329</v>
      </c>
      <c r="AA11" t="s">
        <v>329</v>
      </c>
      <c r="AB11" t="s">
        <v>39</v>
      </c>
      <c r="AC11" t="s">
        <v>329</v>
      </c>
      <c r="AD11" t="s">
        <v>329</v>
      </c>
      <c r="AE11" t="s">
        <v>329</v>
      </c>
      <c r="AF11" t="s">
        <v>329</v>
      </c>
      <c r="AG11" t="s">
        <v>329</v>
      </c>
      <c r="AH11" t="s">
        <v>329</v>
      </c>
      <c r="AI11" t="s">
        <v>43</v>
      </c>
      <c r="AJ11"/>
    </row>
    <row r="12" spans="1:40" x14ac:dyDescent="0.25">
      <c r="A12" t="s">
        <v>113</v>
      </c>
      <c r="B12" t="s">
        <v>457</v>
      </c>
      <c r="C12" t="s">
        <v>459</v>
      </c>
      <c r="D12" t="s">
        <v>36</v>
      </c>
      <c r="E12" t="s">
        <v>40</v>
      </c>
      <c r="F12" t="s">
        <v>409</v>
      </c>
      <c r="G12" t="s">
        <v>360</v>
      </c>
      <c r="H12">
        <v>0</v>
      </c>
      <c r="I12">
        <v>4</v>
      </c>
      <c r="J12">
        <v>4</v>
      </c>
      <c r="K12" t="s">
        <v>900</v>
      </c>
      <c r="L12">
        <v>6</v>
      </c>
      <c r="M12" s="8">
        <v>15.21396</v>
      </c>
      <c r="N12" s="8">
        <v>23.826460000000001</v>
      </c>
      <c r="O12">
        <v>23.826460000000001</v>
      </c>
      <c r="P12">
        <v>3.2837700000000001</v>
      </c>
      <c r="Q12" t="s">
        <v>410</v>
      </c>
      <c r="R12" t="s">
        <v>347</v>
      </c>
      <c r="S12" t="s">
        <v>345</v>
      </c>
      <c r="T12" t="s">
        <v>345</v>
      </c>
      <c r="U12" t="s">
        <v>345</v>
      </c>
      <c r="V12" t="s">
        <v>345</v>
      </c>
      <c r="W12" t="s">
        <v>329</v>
      </c>
      <c r="X12" t="s">
        <v>329</v>
      </c>
      <c r="Y12" t="s">
        <v>329</v>
      </c>
      <c r="Z12" t="s">
        <v>329</v>
      </c>
      <c r="AA12" t="s">
        <v>39</v>
      </c>
      <c r="AB12" t="s">
        <v>329</v>
      </c>
      <c r="AC12" t="s">
        <v>329</v>
      </c>
      <c r="AD12" t="s">
        <v>39</v>
      </c>
      <c r="AE12" t="s">
        <v>39</v>
      </c>
      <c r="AF12" t="s">
        <v>329</v>
      </c>
      <c r="AG12" t="s">
        <v>329</v>
      </c>
      <c r="AH12" t="s">
        <v>329</v>
      </c>
      <c r="AI12" t="s">
        <v>43</v>
      </c>
      <c r="AJ12"/>
    </row>
    <row r="13" spans="1:40" x14ac:dyDescent="0.25">
      <c r="A13" t="s">
        <v>113</v>
      </c>
      <c r="B13" t="s">
        <v>457</v>
      </c>
      <c r="C13" t="s">
        <v>459</v>
      </c>
      <c r="D13" t="s">
        <v>36</v>
      </c>
      <c r="E13" t="s">
        <v>928</v>
      </c>
      <c r="F13" t="s">
        <v>929</v>
      </c>
      <c r="G13" t="s">
        <v>71</v>
      </c>
      <c r="H13">
        <v>2.2000000000000002</v>
      </c>
      <c r="I13">
        <v>4</v>
      </c>
      <c r="J13">
        <v>4</v>
      </c>
      <c r="K13" t="s">
        <v>900</v>
      </c>
      <c r="L13">
        <v>6</v>
      </c>
      <c r="M13" s="8">
        <v>28.012810000000002</v>
      </c>
      <c r="N13" s="8">
        <v>10.2782</v>
      </c>
      <c r="O13">
        <v>10.2782</v>
      </c>
      <c r="P13">
        <v>3.0638100000000001</v>
      </c>
      <c r="Q13" t="s">
        <v>382</v>
      </c>
      <c r="R13" t="s">
        <v>347</v>
      </c>
      <c r="S13" t="s">
        <v>345</v>
      </c>
      <c r="T13" t="s">
        <v>347</v>
      </c>
      <c r="U13" t="s">
        <v>345</v>
      </c>
      <c r="V13" t="s">
        <v>347</v>
      </c>
      <c r="W13" t="s">
        <v>329</v>
      </c>
      <c r="X13" t="s">
        <v>329</v>
      </c>
      <c r="Y13" t="s">
        <v>329</v>
      </c>
      <c r="Z13" t="s">
        <v>329</v>
      </c>
      <c r="AA13" t="s">
        <v>329</v>
      </c>
      <c r="AB13" t="s">
        <v>329</v>
      </c>
      <c r="AC13" t="s">
        <v>329</v>
      </c>
      <c r="AD13" t="s">
        <v>329</v>
      </c>
      <c r="AE13" t="s">
        <v>329</v>
      </c>
      <c r="AF13" t="s">
        <v>329</v>
      </c>
      <c r="AG13" t="s">
        <v>329</v>
      </c>
      <c r="AH13" t="s">
        <v>329</v>
      </c>
      <c r="AI13" t="s">
        <v>43</v>
      </c>
      <c r="AJ13"/>
    </row>
    <row r="14" spans="1:40" x14ac:dyDescent="0.25">
      <c r="A14" t="s">
        <v>113</v>
      </c>
      <c r="B14" t="s">
        <v>458</v>
      </c>
      <c r="C14" t="s">
        <v>38</v>
      </c>
      <c r="D14" t="s">
        <v>36</v>
      </c>
      <c r="E14" t="s">
        <v>110</v>
      </c>
      <c r="F14" t="s">
        <v>111</v>
      </c>
      <c r="G14" t="s">
        <v>35</v>
      </c>
      <c r="H14">
        <v>1.6</v>
      </c>
      <c r="I14">
        <v>3</v>
      </c>
      <c r="J14">
        <v>4</v>
      </c>
      <c r="K14" t="s">
        <v>901</v>
      </c>
      <c r="L14">
        <v>6</v>
      </c>
      <c r="M14" s="8">
        <v>39.575299999999999</v>
      </c>
      <c r="N14" s="8">
        <v>3.5592100000000002</v>
      </c>
      <c r="O14">
        <v>3.5592100000000002</v>
      </c>
      <c r="P14">
        <v>6.6134599999999999</v>
      </c>
      <c r="Q14" t="s">
        <v>393</v>
      </c>
      <c r="R14" t="s">
        <v>347</v>
      </c>
      <c r="S14" t="s">
        <v>347</v>
      </c>
      <c r="T14" t="s">
        <v>345</v>
      </c>
      <c r="U14" t="s">
        <v>345</v>
      </c>
      <c r="V14" t="s">
        <v>345</v>
      </c>
      <c r="W14" t="s">
        <v>329</v>
      </c>
      <c r="X14" t="s">
        <v>329</v>
      </c>
      <c r="Y14" t="s">
        <v>329</v>
      </c>
      <c r="Z14" t="s">
        <v>329</v>
      </c>
      <c r="AA14" t="s">
        <v>329</v>
      </c>
      <c r="AB14" t="s">
        <v>329</v>
      </c>
      <c r="AC14" t="s">
        <v>329</v>
      </c>
      <c r="AD14" t="s">
        <v>329</v>
      </c>
      <c r="AE14" t="s">
        <v>329</v>
      </c>
      <c r="AF14" t="s">
        <v>329</v>
      </c>
      <c r="AG14" t="s">
        <v>329</v>
      </c>
      <c r="AH14" t="s">
        <v>42</v>
      </c>
      <c r="AI14" t="s">
        <v>43</v>
      </c>
      <c r="AJ14"/>
    </row>
    <row r="15" spans="1:40" x14ac:dyDescent="0.25">
      <c r="A15" t="s">
        <v>113</v>
      </c>
      <c r="B15" t="s">
        <v>458</v>
      </c>
      <c r="C15" t="s">
        <v>38</v>
      </c>
      <c r="D15" t="s">
        <v>36</v>
      </c>
      <c r="E15" t="s">
        <v>328</v>
      </c>
      <c r="F15" t="s">
        <v>327</v>
      </c>
      <c r="G15" t="s">
        <v>35</v>
      </c>
      <c r="H15">
        <v>2</v>
      </c>
      <c r="I15">
        <v>4</v>
      </c>
      <c r="J15">
        <v>2</v>
      </c>
      <c r="K15" t="s">
        <v>902</v>
      </c>
      <c r="L15">
        <v>6</v>
      </c>
      <c r="M15" s="8">
        <v>37.753010000000003</v>
      </c>
      <c r="N15" s="8">
        <v>7.6501000000000001</v>
      </c>
      <c r="O15">
        <v>7.6501000000000001</v>
      </c>
      <c r="P15">
        <v>7.0389999999999997</v>
      </c>
      <c r="Q15" t="s">
        <v>396</v>
      </c>
      <c r="R15" t="s">
        <v>347</v>
      </c>
      <c r="S15" t="s">
        <v>347</v>
      </c>
      <c r="T15" t="s">
        <v>347</v>
      </c>
      <c r="U15" t="s">
        <v>345</v>
      </c>
      <c r="V15" t="s">
        <v>347</v>
      </c>
      <c r="W15" t="s">
        <v>329</v>
      </c>
      <c r="X15" t="s">
        <v>329</v>
      </c>
      <c r="Y15" t="s">
        <v>329</v>
      </c>
      <c r="Z15" t="s">
        <v>329</v>
      </c>
      <c r="AA15" t="s">
        <v>329</v>
      </c>
      <c r="AB15" t="s">
        <v>329</v>
      </c>
      <c r="AC15" t="s">
        <v>329</v>
      </c>
      <c r="AD15" t="s">
        <v>329</v>
      </c>
      <c r="AE15" t="s">
        <v>329</v>
      </c>
      <c r="AF15" t="s">
        <v>329</v>
      </c>
      <c r="AG15" t="s">
        <v>329</v>
      </c>
      <c r="AH15" t="s">
        <v>329</v>
      </c>
      <c r="AI15" t="s">
        <v>43</v>
      </c>
      <c r="AJ15"/>
    </row>
    <row r="16" spans="1:40" x14ac:dyDescent="0.25">
      <c r="A16" t="s">
        <v>113</v>
      </c>
      <c r="B16" t="s">
        <v>458</v>
      </c>
      <c r="C16" t="s">
        <v>38</v>
      </c>
      <c r="D16" t="s">
        <v>36</v>
      </c>
      <c r="E16" t="s">
        <v>366</v>
      </c>
      <c r="F16" t="s">
        <v>391</v>
      </c>
      <c r="G16" t="s">
        <v>35</v>
      </c>
      <c r="H16">
        <v>1.5</v>
      </c>
      <c r="I16">
        <v>4</v>
      </c>
      <c r="J16">
        <v>3</v>
      </c>
      <c r="K16" t="s">
        <v>901</v>
      </c>
      <c r="L16">
        <v>6</v>
      </c>
      <c r="M16" s="8">
        <v>38.467199999999998</v>
      </c>
      <c r="N16" s="8">
        <v>11.73405</v>
      </c>
      <c r="O16">
        <v>11.73405</v>
      </c>
      <c r="P16">
        <v>7.1776200000000001</v>
      </c>
      <c r="Q16" t="s">
        <v>922</v>
      </c>
      <c r="R16" t="s">
        <v>347</v>
      </c>
      <c r="S16" t="s">
        <v>347</v>
      </c>
      <c r="T16" t="s">
        <v>345</v>
      </c>
      <c r="U16" t="s">
        <v>345</v>
      </c>
      <c r="V16" t="s">
        <v>345</v>
      </c>
      <c r="W16" t="s">
        <v>329</v>
      </c>
      <c r="X16" t="s">
        <v>329</v>
      </c>
      <c r="Y16" t="s">
        <v>329</v>
      </c>
      <c r="Z16" t="s">
        <v>329</v>
      </c>
      <c r="AA16" t="s">
        <v>329</v>
      </c>
      <c r="AB16" t="s">
        <v>42</v>
      </c>
      <c r="AC16" t="s">
        <v>329</v>
      </c>
      <c r="AD16" t="s">
        <v>329</v>
      </c>
      <c r="AE16" t="s">
        <v>329</v>
      </c>
      <c r="AF16" t="s">
        <v>329</v>
      </c>
      <c r="AG16" t="s">
        <v>329</v>
      </c>
      <c r="AH16" t="s">
        <v>39</v>
      </c>
      <c r="AI16" t="s">
        <v>43</v>
      </c>
      <c r="AJ16"/>
    </row>
    <row r="17" spans="1:36" x14ac:dyDescent="0.25">
      <c r="A17" t="s">
        <v>113</v>
      </c>
      <c r="B17" t="s">
        <v>458</v>
      </c>
      <c r="C17" t="s">
        <v>98</v>
      </c>
      <c r="D17" t="s">
        <v>36</v>
      </c>
      <c r="E17" t="s">
        <v>364</v>
      </c>
      <c r="F17" t="s">
        <v>365</v>
      </c>
      <c r="G17" t="s">
        <v>97</v>
      </c>
      <c r="H17">
        <v>1.5</v>
      </c>
      <c r="I17">
        <v>3</v>
      </c>
      <c r="J17">
        <v>5</v>
      </c>
      <c r="K17" t="s">
        <v>900</v>
      </c>
      <c r="L17">
        <v>6</v>
      </c>
      <c r="M17" s="8">
        <v>26.923909999999999</v>
      </c>
      <c r="N17" s="8">
        <v>45.612369999999999</v>
      </c>
      <c r="O17">
        <v>45.612369999999999</v>
      </c>
      <c r="P17">
        <v>15.622590000000001</v>
      </c>
      <c r="Q17" t="s">
        <v>922</v>
      </c>
      <c r="R17" t="s">
        <v>347</v>
      </c>
      <c r="S17" t="s">
        <v>347</v>
      </c>
      <c r="T17" t="s">
        <v>345</v>
      </c>
      <c r="U17" t="s">
        <v>345</v>
      </c>
      <c r="V17" t="s">
        <v>347</v>
      </c>
      <c r="W17" t="s">
        <v>329</v>
      </c>
      <c r="X17" t="s">
        <v>329</v>
      </c>
      <c r="Y17" t="s">
        <v>329</v>
      </c>
      <c r="Z17" t="s">
        <v>329</v>
      </c>
      <c r="AA17" t="s">
        <v>329</v>
      </c>
      <c r="AB17" t="s">
        <v>329</v>
      </c>
      <c r="AC17" t="s">
        <v>329</v>
      </c>
      <c r="AD17" t="s">
        <v>329</v>
      </c>
      <c r="AE17" t="s">
        <v>39</v>
      </c>
      <c r="AF17" t="s">
        <v>39</v>
      </c>
      <c r="AG17" t="s">
        <v>329</v>
      </c>
      <c r="AH17" t="s">
        <v>329</v>
      </c>
      <c r="AI17" t="s">
        <v>50</v>
      </c>
      <c r="AJ17"/>
    </row>
    <row r="18" spans="1:36" x14ac:dyDescent="0.25">
      <c r="A18" t="s">
        <v>113</v>
      </c>
      <c r="B18" t="s">
        <v>458</v>
      </c>
      <c r="C18" t="s">
        <v>461</v>
      </c>
      <c r="D18" t="s">
        <v>36</v>
      </c>
      <c r="E18" t="s">
        <v>87</v>
      </c>
      <c r="F18" t="s">
        <v>356</v>
      </c>
      <c r="G18" t="s">
        <v>55</v>
      </c>
      <c r="H18">
        <v>0</v>
      </c>
      <c r="I18">
        <v>2</v>
      </c>
      <c r="J18">
        <v>2</v>
      </c>
      <c r="K18" t="s">
        <v>901</v>
      </c>
      <c r="L18">
        <v>6</v>
      </c>
      <c r="M18" s="8">
        <v>17.561640000000001</v>
      </c>
      <c r="N18" s="8">
        <v>10.28424</v>
      </c>
      <c r="O18">
        <v>10.28424</v>
      </c>
      <c r="P18">
        <v>0.83813000000000004</v>
      </c>
      <c r="Q18" t="s">
        <v>925</v>
      </c>
      <c r="R18" t="s">
        <v>345</v>
      </c>
      <c r="S18" t="s">
        <v>347</v>
      </c>
      <c r="T18" t="s">
        <v>347</v>
      </c>
      <c r="U18" t="s">
        <v>345</v>
      </c>
      <c r="V18" t="s">
        <v>347</v>
      </c>
      <c r="W18" t="s">
        <v>329</v>
      </c>
      <c r="X18" t="s">
        <v>329</v>
      </c>
      <c r="Y18" t="s">
        <v>329</v>
      </c>
      <c r="Z18" t="s">
        <v>329</v>
      </c>
      <c r="AA18" t="s">
        <v>329</v>
      </c>
      <c r="AB18" t="s">
        <v>329</v>
      </c>
      <c r="AC18" t="s">
        <v>329</v>
      </c>
      <c r="AD18" t="s">
        <v>329</v>
      </c>
      <c r="AE18" t="s">
        <v>329</v>
      </c>
      <c r="AF18" t="s">
        <v>329</v>
      </c>
      <c r="AG18" t="s">
        <v>39</v>
      </c>
      <c r="AH18" t="s">
        <v>329</v>
      </c>
      <c r="AI18" t="s">
        <v>43</v>
      </c>
      <c r="AJ18"/>
    </row>
    <row r="19" spans="1:36" x14ac:dyDescent="0.25">
      <c r="A19" t="s">
        <v>113</v>
      </c>
      <c r="B19" t="s">
        <v>458</v>
      </c>
      <c r="C19" t="s">
        <v>461</v>
      </c>
      <c r="D19" t="s">
        <v>36</v>
      </c>
      <c r="E19" t="s">
        <v>88</v>
      </c>
      <c r="F19" t="s">
        <v>326</v>
      </c>
      <c r="G19" t="s">
        <v>55</v>
      </c>
      <c r="H19">
        <v>2.2000000000000002</v>
      </c>
      <c r="I19">
        <v>3</v>
      </c>
      <c r="J19">
        <v>2</v>
      </c>
      <c r="K19" t="s">
        <v>900</v>
      </c>
      <c r="L19">
        <v>6</v>
      </c>
      <c r="M19" s="8">
        <v>22.21087</v>
      </c>
      <c r="N19" s="8">
        <v>20.601900000000001</v>
      </c>
      <c r="O19">
        <v>20.601900000000001</v>
      </c>
      <c r="P19">
        <v>4.9521899999999999</v>
      </c>
      <c r="Q19" t="s">
        <v>395</v>
      </c>
      <c r="R19" t="s">
        <v>347</v>
      </c>
      <c r="S19" t="s">
        <v>347</v>
      </c>
      <c r="T19" t="s">
        <v>345</v>
      </c>
      <c r="U19" t="s">
        <v>345</v>
      </c>
      <c r="V19" t="s">
        <v>345</v>
      </c>
      <c r="W19" t="s">
        <v>329</v>
      </c>
      <c r="X19" t="s">
        <v>329</v>
      </c>
      <c r="Y19" t="s">
        <v>329</v>
      </c>
      <c r="Z19" t="s">
        <v>329</v>
      </c>
      <c r="AA19" t="s">
        <v>329</v>
      </c>
      <c r="AB19" t="s">
        <v>39</v>
      </c>
      <c r="AC19" t="s">
        <v>329</v>
      </c>
      <c r="AD19" t="s">
        <v>329</v>
      </c>
      <c r="AE19" t="s">
        <v>329</v>
      </c>
      <c r="AF19" t="s">
        <v>329</v>
      </c>
      <c r="AG19" t="s">
        <v>329</v>
      </c>
      <c r="AH19" t="s">
        <v>329</v>
      </c>
      <c r="AI19" t="s">
        <v>43</v>
      </c>
      <c r="AJ19"/>
    </row>
    <row r="20" spans="1:36" x14ac:dyDescent="0.25">
      <c r="A20" t="s">
        <v>113</v>
      </c>
      <c r="B20" t="s">
        <v>458</v>
      </c>
      <c r="C20" t="s">
        <v>461</v>
      </c>
      <c r="D20" t="s">
        <v>36</v>
      </c>
      <c r="E20" t="s">
        <v>89</v>
      </c>
      <c r="F20" t="s">
        <v>90</v>
      </c>
      <c r="G20" t="s">
        <v>55</v>
      </c>
      <c r="H20">
        <v>2.2999999999999998</v>
      </c>
      <c r="I20">
        <v>4</v>
      </c>
      <c r="J20">
        <v>4</v>
      </c>
      <c r="K20" t="s">
        <v>900</v>
      </c>
      <c r="L20">
        <v>6</v>
      </c>
      <c r="M20" s="8">
        <v>25.089970000000001</v>
      </c>
      <c r="N20" s="8">
        <v>21.639559999999999</v>
      </c>
      <c r="O20">
        <v>21.639559999999999</v>
      </c>
      <c r="P20">
        <v>6.9844299999999997</v>
      </c>
      <c r="Q20" t="s">
        <v>393</v>
      </c>
      <c r="R20" t="s">
        <v>347</v>
      </c>
      <c r="S20" t="s">
        <v>347</v>
      </c>
      <c r="T20" t="s">
        <v>345</v>
      </c>
      <c r="U20" t="s">
        <v>345</v>
      </c>
      <c r="V20" t="s">
        <v>345</v>
      </c>
      <c r="W20" t="s">
        <v>329</v>
      </c>
      <c r="X20" t="s">
        <v>329</v>
      </c>
      <c r="Y20" t="s">
        <v>329</v>
      </c>
      <c r="Z20" t="s">
        <v>329</v>
      </c>
      <c r="AA20" t="s">
        <v>329</v>
      </c>
      <c r="AB20" t="s">
        <v>329</v>
      </c>
      <c r="AC20" t="s">
        <v>329</v>
      </c>
      <c r="AD20" t="s">
        <v>329</v>
      </c>
      <c r="AE20" t="s">
        <v>39</v>
      </c>
      <c r="AF20" t="s">
        <v>329</v>
      </c>
      <c r="AG20" t="s">
        <v>329</v>
      </c>
      <c r="AH20" t="s">
        <v>329</v>
      </c>
      <c r="AI20" t="s">
        <v>43</v>
      </c>
      <c r="AJ20"/>
    </row>
    <row r="21" spans="1:36" x14ac:dyDescent="0.25">
      <c r="A21" t="s">
        <v>113</v>
      </c>
      <c r="B21" t="s">
        <v>458</v>
      </c>
      <c r="C21" t="s">
        <v>461</v>
      </c>
      <c r="D21" t="s">
        <v>36</v>
      </c>
      <c r="E21" t="s">
        <v>77</v>
      </c>
      <c r="F21" t="s">
        <v>78</v>
      </c>
      <c r="G21" t="s">
        <v>55</v>
      </c>
      <c r="H21">
        <v>1.6</v>
      </c>
      <c r="I21">
        <v>2</v>
      </c>
      <c r="J21">
        <v>2</v>
      </c>
      <c r="K21" t="s">
        <v>901</v>
      </c>
      <c r="L21">
        <v>6</v>
      </c>
      <c r="M21" s="8">
        <v>16.365400000000001</v>
      </c>
      <c r="N21" s="8">
        <v>24.075009999999999</v>
      </c>
      <c r="O21">
        <v>24.075009999999999</v>
      </c>
      <c r="P21">
        <v>4.4123099999999997</v>
      </c>
      <c r="Q21" t="s">
        <v>399</v>
      </c>
      <c r="R21" t="s">
        <v>347</v>
      </c>
      <c r="S21" t="s">
        <v>345</v>
      </c>
      <c r="T21" t="s">
        <v>345</v>
      </c>
      <c r="U21" t="s">
        <v>345</v>
      </c>
      <c r="V21" t="s">
        <v>345</v>
      </c>
      <c r="W21" t="s">
        <v>329</v>
      </c>
      <c r="X21" t="s">
        <v>329</v>
      </c>
      <c r="Y21" t="s">
        <v>329</v>
      </c>
      <c r="Z21" t="s">
        <v>329</v>
      </c>
      <c r="AA21" t="s">
        <v>329</v>
      </c>
      <c r="AB21" t="s">
        <v>329</v>
      </c>
      <c r="AC21" t="s">
        <v>329</v>
      </c>
      <c r="AD21" t="s">
        <v>329</v>
      </c>
      <c r="AE21" t="s">
        <v>329</v>
      </c>
      <c r="AF21" t="s">
        <v>42</v>
      </c>
      <c r="AG21" t="s">
        <v>329</v>
      </c>
      <c r="AH21" t="s">
        <v>39</v>
      </c>
      <c r="AI21" t="s">
        <v>43</v>
      </c>
      <c r="AJ21"/>
    </row>
    <row r="22" spans="1:36" x14ac:dyDescent="0.25">
      <c r="A22" t="s">
        <v>113</v>
      </c>
      <c r="B22" t="s">
        <v>458</v>
      </c>
      <c r="C22" t="s">
        <v>461</v>
      </c>
      <c r="D22" t="s">
        <v>36</v>
      </c>
      <c r="E22" t="s">
        <v>412</v>
      </c>
      <c r="F22" t="s">
        <v>413</v>
      </c>
      <c r="G22" t="s">
        <v>55</v>
      </c>
      <c r="H22">
        <v>1.5</v>
      </c>
      <c r="I22">
        <v>5</v>
      </c>
      <c r="J22">
        <v>5</v>
      </c>
      <c r="K22" t="s">
        <v>901</v>
      </c>
      <c r="L22">
        <v>6</v>
      </c>
      <c r="M22" s="8">
        <v>33.560549999999999</v>
      </c>
      <c r="N22" s="8">
        <v>19.78866</v>
      </c>
      <c r="O22">
        <v>19.78866</v>
      </c>
      <c r="P22">
        <v>11.303570000000001</v>
      </c>
      <c r="Q22" t="s">
        <v>414</v>
      </c>
      <c r="R22" t="s">
        <v>347</v>
      </c>
      <c r="S22" t="s">
        <v>347</v>
      </c>
      <c r="T22" t="s">
        <v>345</v>
      </c>
      <c r="U22" t="s">
        <v>345</v>
      </c>
      <c r="V22" t="s">
        <v>345</v>
      </c>
      <c r="W22" t="s">
        <v>329</v>
      </c>
      <c r="X22" t="s">
        <v>329</v>
      </c>
      <c r="Y22" t="s">
        <v>329</v>
      </c>
      <c r="Z22" t="s">
        <v>329</v>
      </c>
      <c r="AA22" t="s">
        <v>329</v>
      </c>
      <c r="AB22" t="s">
        <v>329</v>
      </c>
      <c r="AC22" t="s">
        <v>329</v>
      </c>
      <c r="AD22" t="s">
        <v>329</v>
      </c>
      <c r="AE22" t="s">
        <v>329</v>
      </c>
      <c r="AF22" t="s">
        <v>329</v>
      </c>
      <c r="AG22" t="s">
        <v>329</v>
      </c>
      <c r="AH22" t="s">
        <v>39</v>
      </c>
      <c r="AI22" t="s">
        <v>43</v>
      </c>
      <c r="AJ22"/>
    </row>
    <row r="23" spans="1:36" x14ac:dyDescent="0.25">
      <c r="A23" t="s">
        <v>113</v>
      </c>
      <c r="B23" t="s">
        <v>458</v>
      </c>
      <c r="C23" t="s">
        <v>461</v>
      </c>
      <c r="D23" t="s">
        <v>36</v>
      </c>
      <c r="E23" t="s">
        <v>418</v>
      </c>
      <c r="F23" t="s">
        <v>419</v>
      </c>
      <c r="G23" t="s">
        <v>55</v>
      </c>
      <c r="H23">
        <v>1.5</v>
      </c>
      <c r="I23">
        <v>4</v>
      </c>
      <c r="J23">
        <v>5</v>
      </c>
      <c r="K23" t="s">
        <v>902</v>
      </c>
      <c r="L23">
        <v>6</v>
      </c>
      <c r="M23" s="8">
        <v>19.403289999999998</v>
      </c>
      <c r="N23" s="8">
        <v>37.664630000000002</v>
      </c>
      <c r="O23">
        <v>37.664630000000002</v>
      </c>
      <c r="P23">
        <v>9.8023199999999999</v>
      </c>
      <c r="Q23" t="s">
        <v>420</v>
      </c>
      <c r="R23" t="s">
        <v>347</v>
      </c>
      <c r="S23" t="s">
        <v>347</v>
      </c>
      <c r="T23" t="s">
        <v>347</v>
      </c>
      <c r="U23" t="s">
        <v>345</v>
      </c>
      <c r="V23" t="s">
        <v>347</v>
      </c>
      <c r="W23" t="s">
        <v>329</v>
      </c>
      <c r="X23" t="s">
        <v>329</v>
      </c>
      <c r="Y23" t="s">
        <v>329</v>
      </c>
      <c r="Z23" t="s">
        <v>329</v>
      </c>
      <c r="AA23" t="s">
        <v>329</v>
      </c>
      <c r="AB23" t="s">
        <v>329</v>
      </c>
      <c r="AC23" t="s">
        <v>329</v>
      </c>
      <c r="AD23" t="s">
        <v>329</v>
      </c>
      <c r="AE23" t="s">
        <v>39</v>
      </c>
      <c r="AF23" t="s">
        <v>50</v>
      </c>
      <c r="AG23" t="s">
        <v>329</v>
      </c>
      <c r="AH23" t="s">
        <v>42</v>
      </c>
      <c r="AI23" t="s">
        <v>43</v>
      </c>
      <c r="AJ23"/>
    </row>
    <row r="24" spans="1:36" x14ac:dyDescent="0.25">
      <c r="A24" t="s">
        <v>113</v>
      </c>
      <c r="B24" t="s">
        <v>458</v>
      </c>
      <c r="C24" t="s">
        <v>465</v>
      </c>
      <c r="D24" t="s">
        <v>36</v>
      </c>
      <c r="E24" t="s">
        <v>405</v>
      </c>
      <c r="F24" t="s">
        <v>406</v>
      </c>
      <c r="G24" t="s">
        <v>473</v>
      </c>
      <c r="H24">
        <v>1.6</v>
      </c>
      <c r="I24">
        <v>4</v>
      </c>
      <c r="J24">
        <v>3</v>
      </c>
      <c r="K24" t="s">
        <v>900</v>
      </c>
      <c r="L24">
        <v>6</v>
      </c>
      <c r="M24" s="8">
        <v>29.883330000000001</v>
      </c>
      <c r="N24" s="8">
        <v>13.24316</v>
      </c>
      <c r="O24">
        <v>13.24316</v>
      </c>
      <c r="P24">
        <v>9.18093</v>
      </c>
      <c r="Q24" t="s">
        <v>393</v>
      </c>
      <c r="R24" t="s">
        <v>347</v>
      </c>
      <c r="S24" t="s">
        <v>347</v>
      </c>
      <c r="T24" t="s">
        <v>345</v>
      </c>
      <c r="U24" t="s">
        <v>345</v>
      </c>
      <c r="V24" t="s">
        <v>347</v>
      </c>
      <c r="W24" t="s">
        <v>329</v>
      </c>
      <c r="X24" t="s">
        <v>329</v>
      </c>
      <c r="Y24" t="s">
        <v>329</v>
      </c>
      <c r="Z24" t="s">
        <v>329</v>
      </c>
      <c r="AA24" t="s">
        <v>329</v>
      </c>
      <c r="AB24" t="s">
        <v>329</v>
      </c>
      <c r="AC24" t="s">
        <v>329</v>
      </c>
      <c r="AD24" t="s">
        <v>329</v>
      </c>
      <c r="AE24" t="s">
        <v>329</v>
      </c>
      <c r="AF24" t="s">
        <v>39</v>
      </c>
      <c r="AG24" t="s">
        <v>329</v>
      </c>
      <c r="AH24" t="s">
        <v>329</v>
      </c>
      <c r="AI24" t="s">
        <v>43</v>
      </c>
      <c r="AJ24"/>
    </row>
    <row r="25" spans="1:36" x14ac:dyDescent="0.25">
      <c r="A25" t="s">
        <v>113</v>
      </c>
      <c r="B25" t="s">
        <v>458</v>
      </c>
      <c r="C25" t="s">
        <v>832</v>
      </c>
      <c r="D25" t="s">
        <v>479</v>
      </c>
      <c r="E25" t="s">
        <v>481</v>
      </c>
      <c r="F25" t="s">
        <v>483</v>
      </c>
      <c r="G25" t="s">
        <v>857</v>
      </c>
      <c r="H25" t="s">
        <v>857</v>
      </c>
      <c r="I25" t="s">
        <v>857</v>
      </c>
      <c r="J25" t="s">
        <v>857</v>
      </c>
      <c r="K25" t="s">
        <v>857</v>
      </c>
      <c r="L25">
        <v>3</v>
      </c>
      <c r="M25" s="8" t="s">
        <v>910</v>
      </c>
      <c r="N25" s="8" t="s">
        <v>341</v>
      </c>
      <c r="O25" t="s">
        <v>341</v>
      </c>
      <c r="P25" t="s">
        <v>341</v>
      </c>
      <c r="Q25" t="s">
        <v>828</v>
      </c>
      <c r="R25" t="s">
        <v>341</v>
      </c>
      <c r="S25" t="s">
        <v>341</v>
      </c>
      <c r="T25" t="s">
        <v>341</v>
      </c>
      <c r="U25" t="s">
        <v>341</v>
      </c>
      <c r="V25" t="s">
        <v>341</v>
      </c>
      <c r="W25" t="s">
        <v>857</v>
      </c>
      <c r="X25" t="s">
        <v>857</v>
      </c>
      <c r="Y25" t="s">
        <v>857</v>
      </c>
      <c r="Z25" t="s">
        <v>857</v>
      </c>
      <c r="AA25" t="s">
        <v>857</v>
      </c>
      <c r="AB25" t="s">
        <v>857</v>
      </c>
      <c r="AC25" t="s">
        <v>857</v>
      </c>
      <c r="AD25" t="s">
        <v>857</v>
      </c>
      <c r="AE25" t="s">
        <v>857</v>
      </c>
      <c r="AF25" t="s">
        <v>857</v>
      </c>
      <c r="AG25" t="s">
        <v>857</v>
      </c>
      <c r="AH25" t="s">
        <v>857</v>
      </c>
      <c r="AI25" t="s">
        <v>857</v>
      </c>
      <c r="AJ25"/>
    </row>
    <row r="26" spans="1:36" x14ac:dyDescent="0.25">
      <c r="A26" t="s">
        <v>113</v>
      </c>
      <c r="B26" t="s">
        <v>464</v>
      </c>
      <c r="C26" t="s">
        <v>464</v>
      </c>
      <c r="D26" t="s">
        <v>36</v>
      </c>
      <c r="E26" t="s">
        <v>449</v>
      </c>
      <c r="F26" t="s">
        <v>450</v>
      </c>
      <c r="G26" t="s">
        <v>57</v>
      </c>
      <c r="H26">
        <v>1.75</v>
      </c>
      <c r="I26">
        <v>4</v>
      </c>
      <c r="J26">
        <v>3</v>
      </c>
      <c r="K26" t="s">
        <v>901</v>
      </c>
      <c r="L26">
        <v>6</v>
      </c>
      <c r="M26" s="8">
        <v>22.266200000000001</v>
      </c>
      <c r="N26" s="8">
        <v>-6.3448000000000002</v>
      </c>
      <c r="O26">
        <v>-6.3448000000000002</v>
      </c>
      <c r="P26">
        <v>3.9412799999999999</v>
      </c>
      <c r="Q26" t="s">
        <v>451</v>
      </c>
      <c r="R26" t="s">
        <v>345</v>
      </c>
      <c r="S26" t="s">
        <v>347</v>
      </c>
      <c r="T26" t="s">
        <v>347</v>
      </c>
      <c r="U26" t="s">
        <v>345</v>
      </c>
      <c r="V26" t="s">
        <v>347</v>
      </c>
      <c r="W26" t="s">
        <v>329</v>
      </c>
      <c r="X26" t="s">
        <v>329</v>
      </c>
      <c r="Y26" t="s">
        <v>329</v>
      </c>
      <c r="Z26" t="s">
        <v>329</v>
      </c>
      <c r="AA26" t="s">
        <v>329</v>
      </c>
      <c r="AB26" t="s">
        <v>329</v>
      </c>
      <c r="AC26" t="s">
        <v>329</v>
      </c>
      <c r="AD26" t="s">
        <v>329</v>
      </c>
      <c r="AE26" t="s">
        <v>329</v>
      </c>
      <c r="AF26" t="s">
        <v>43</v>
      </c>
      <c r="AG26" t="s">
        <v>329</v>
      </c>
      <c r="AH26" t="s">
        <v>39</v>
      </c>
      <c r="AI26" t="s">
        <v>329</v>
      </c>
      <c r="AJ26"/>
    </row>
    <row r="27" spans="1:36" x14ac:dyDescent="0.25">
      <c r="A27" t="s">
        <v>911</v>
      </c>
      <c r="B27" t="s">
        <v>907</v>
      </c>
      <c r="C27" t="s">
        <v>341</v>
      </c>
      <c r="D27" t="s">
        <v>36</v>
      </c>
      <c r="E27" t="s">
        <v>70</v>
      </c>
      <c r="F27" t="s">
        <v>323</v>
      </c>
      <c r="G27" t="s">
        <v>71</v>
      </c>
      <c r="H27">
        <v>0</v>
      </c>
      <c r="I27">
        <v>3</v>
      </c>
      <c r="J27">
        <v>3</v>
      </c>
      <c r="K27" t="s">
        <v>900</v>
      </c>
      <c r="L27">
        <v>6</v>
      </c>
      <c r="M27" s="8">
        <v>17.5321</v>
      </c>
      <c r="N27" s="8">
        <v>1.2627200000000001</v>
      </c>
      <c r="O27">
        <v>1.2627200000000001</v>
      </c>
      <c r="P27">
        <v>0.93994999999999995</v>
      </c>
      <c r="Q27" t="s">
        <v>431</v>
      </c>
      <c r="R27" t="s">
        <v>345</v>
      </c>
      <c r="S27" t="s">
        <v>347</v>
      </c>
      <c r="T27" t="s">
        <v>347</v>
      </c>
      <c r="U27" t="s">
        <v>345</v>
      </c>
      <c r="V27" t="s">
        <v>347</v>
      </c>
      <c r="W27" t="s">
        <v>329</v>
      </c>
      <c r="X27" t="s">
        <v>329</v>
      </c>
      <c r="Y27" t="s">
        <v>329</v>
      </c>
      <c r="Z27" t="s">
        <v>329</v>
      </c>
      <c r="AA27" t="s">
        <v>329</v>
      </c>
      <c r="AB27" t="s">
        <v>329</v>
      </c>
      <c r="AC27" t="s">
        <v>329</v>
      </c>
      <c r="AD27" t="s">
        <v>329</v>
      </c>
      <c r="AE27" t="s">
        <v>329</v>
      </c>
      <c r="AF27" t="s">
        <v>39</v>
      </c>
      <c r="AG27" t="s">
        <v>39</v>
      </c>
      <c r="AH27" t="s">
        <v>329</v>
      </c>
      <c r="AI27" t="s">
        <v>43</v>
      </c>
      <c r="AJ27"/>
    </row>
    <row r="28" spans="1:36" x14ac:dyDescent="0.25">
      <c r="A28" t="s">
        <v>911</v>
      </c>
      <c r="B28" t="s">
        <v>907</v>
      </c>
      <c r="C28" t="s">
        <v>341</v>
      </c>
      <c r="D28" t="s">
        <v>36</v>
      </c>
      <c r="E28" t="s">
        <v>58</v>
      </c>
      <c r="F28" t="s">
        <v>60</v>
      </c>
      <c r="G28" t="s">
        <v>59</v>
      </c>
      <c r="H28">
        <v>2.39</v>
      </c>
      <c r="I28">
        <v>3</v>
      </c>
      <c r="J28">
        <v>2</v>
      </c>
      <c r="K28" t="s">
        <v>900</v>
      </c>
      <c r="L28">
        <v>6</v>
      </c>
      <c r="M28" s="8">
        <v>24.13251</v>
      </c>
      <c r="N28" s="8">
        <v>6.1153599999999999</v>
      </c>
      <c r="O28">
        <v>6.1153599999999999</v>
      </c>
      <c r="P28">
        <v>0.89490999999999998</v>
      </c>
      <c r="Q28" t="s">
        <v>61</v>
      </c>
      <c r="R28" t="s">
        <v>347</v>
      </c>
      <c r="S28" t="s">
        <v>345</v>
      </c>
      <c r="T28" t="s">
        <v>347</v>
      </c>
      <c r="U28" t="s">
        <v>345</v>
      </c>
      <c r="V28" t="s">
        <v>345</v>
      </c>
      <c r="W28" t="s">
        <v>329</v>
      </c>
      <c r="X28" t="s">
        <v>329</v>
      </c>
      <c r="Y28" t="s">
        <v>329</v>
      </c>
      <c r="Z28" t="s">
        <v>329</v>
      </c>
      <c r="AA28" t="s">
        <v>329</v>
      </c>
      <c r="AB28" t="s">
        <v>329</v>
      </c>
      <c r="AC28" t="s">
        <v>329</v>
      </c>
      <c r="AD28" t="s">
        <v>329</v>
      </c>
      <c r="AE28" t="s">
        <v>329</v>
      </c>
      <c r="AF28" t="s">
        <v>42</v>
      </c>
      <c r="AG28" t="s">
        <v>50</v>
      </c>
      <c r="AH28" t="s">
        <v>329</v>
      </c>
      <c r="AI28" t="s">
        <v>43</v>
      </c>
      <c r="AJ28"/>
    </row>
    <row r="29" spans="1:36" x14ac:dyDescent="0.25">
      <c r="A29" t="s">
        <v>911</v>
      </c>
      <c r="B29" t="s">
        <v>907</v>
      </c>
      <c r="C29" t="s">
        <v>341</v>
      </c>
      <c r="D29" t="s">
        <v>36</v>
      </c>
      <c r="E29" t="s">
        <v>67</v>
      </c>
      <c r="F29" t="s">
        <v>68</v>
      </c>
      <c r="G29" t="s">
        <v>55</v>
      </c>
      <c r="H29">
        <v>2</v>
      </c>
      <c r="I29">
        <v>3</v>
      </c>
      <c r="J29">
        <v>2</v>
      </c>
      <c r="K29" t="s">
        <v>900</v>
      </c>
      <c r="L29">
        <v>6</v>
      </c>
      <c r="M29" s="8">
        <v>27.154540000000001</v>
      </c>
      <c r="N29" s="8">
        <v>6.2918799999999999</v>
      </c>
      <c r="O29">
        <v>6.2918799999999999</v>
      </c>
      <c r="P29">
        <v>3.7884500000000001</v>
      </c>
      <c r="Q29" t="s">
        <v>389</v>
      </c>
      <c r="R29" t="s">
        <v>347</v>
      </c>
      <c r="S29" t="s">
        <v>345</v>
      </c>
      <c r="T29" t="s">
        <v>347</v>
      </c>
      <c r="U29" t="s">
        <v>345</v>
      </c>
      <c r="V29" t="s">
        <v>345</v>
      </c>
      <c r="W29" t="s">
        <v>329</v>
      </c>
      <c r="X29" t="s">
        <v>329</v>
      </c>
      <c r="Y29" t="s">
        <v>329</v>
      </c>
      <c r="Z29" t="s">
        <v>329</v>
      </c>
      <c r="AA29" t="s">
        <v>329</v>
      </c>
      <c r="AB29" t="s">
        <v>329</v>
      </c>
      <c r="AC29" t="s">
        <v>329</v>
      </c>
      <c r="AD29" t="s">
        <v>329</v>
      </c>
      <c r="AE29" t="s">
        <v>329</v>
      </c>
      <c r="AF29" t="s">
        <v>329</v>
      </c>
      <c r="AG29" t="s">
        <v>329</v>
      </c>
      <c r="AH29" t="s">
        <v>329</v>
      </c>
      <c r="AI29" t="s">
        <v>43</v>
      </c>
      <c r="AJ29"/>
    </row>
    <row r="30" spans="1:36" x14ac:dyDescent="0.25">
      <c r="A30" t="s">
        <v>911</v>
      </c>
      <c r="B30" t="s">
        <v>907</v>
      </c>
      <c r="C30" t="s">
        <v>341</v>
      </c>
      <c r="D30" t="s">
        <v>36</v>
      </c>
      <c r="E30" t="s">
        <v>62</v>
      </c>
      <c r="F30" t="s">
        <v>340</v>
      </c>
      <c r="G30" t="s">
        <v>63</v>
      </c>
      <c r="H30">
        <v>1.8</v>
      </c>
      <c r="I30">
        <v>4</v>
      </c>
      <c r="J30">
        <v>2</v>
      </c>
      <c r="K30" t="s">
        <v>901</v>
      </c>
      <c r="L30">
        <v>6</v>
      </c>
      <c r="M30" s="8">
        <v>16.38475</v>
      </c>
      <c r="N30" s="8">
        <v>16.14368</v>
      </c>
      <c r="O30">
        <v>16.14368</v>
      </c>
      <c r="P30">
        <v>1.6575200000000001</v>
      </c>
      <c r="Q30" t="s">
        <v>61</v>
      </c>
      <c r="R30" t="s">
        <v>345</v>
      </c>
      <c r="S30" t="s">
        <v>345</v>
      </c>
      <c r="T30" t="s">
        <v>345</v>
      </c>
      <c r="U30" t="s">
        <v>345</v>
      </c>
      <c r="V30" t="s">
        <v>345</v>
      </c>
      <c r="W30" t="s">
        <v>329</v>
      </c>
      <c r="X30" t="s">
        <v>329</v>
      </c>
      <c r="Y30" t="s">
        <v>329</v>
      </c>
      <c r="Z30" t="s">
        <v>329</v>
      </c>
      <c r="AA30" t="s">
        <v>329</v>
      </c>
      <c r="AB30" t="s">
        <v>329</v>
      </c>
      <c r="AC30" t="s">
        <v>329</v>
      </c>
      <c r="AD30" t="s">
        <v>329</v>
      </c>
      <c r="AE30" t="s">
        <v>329</v>
      </c>
      <c r="AF30" t="s">
        <v>42</v>
      </c>
      <c r="AG30" t="s">
        <v>329</v>
      </c>
      <c r="AH30" t="s">
        <v>329</v>
      </c>
      <c r="AI30" t="s">
        <v>43</v>
      </c>
      <c r="AJ30"/>
    </row>
    <row r="31" spans="1:36" x14ac:dyDescent="0.25">
      <c r="A31" t="s">
        <v>911</v>
      </c>
      <c r="B31" t="s">
        <v>907</v>
      </c>
      <c r="C31" t="s">
        <v>341</v>
      </c>
      <c r="D31" t="s">
        <v>36</v>
      </c>
      <c r="E31" t="s">
        <v>85</v>
      </c>
      <c r="F31" t="s">
        <v>357</v>
      </c>
      <c r="G31" t="s">
        <v>71</v>
      </c>
      <c r="H31">
        <v>0</v>
      </c>
      <c r="I31">
        <v>3</v>
      </c>
      <c r="J31">
        <v>2</v>
      </c>
      <c r="K31" t="s">
        <v>900</v>
      </c>
      <c r="L31">
        <v>6</v>
      </c>
      <c r="M31" s="8">
        <v>18.108229999999999</v>
      </c>
      <c r="N31" s="8">
        <v>0.59302999999999995</v>
      </c>
      <c r="O31">
        <v>0.59302999999999995</v>
      </c>
      <c r="P31">
        <v>0.28040999999999999</v>
      </c>
      <c r="Q31" t="s">
        <v>925</v>
      </c>
      <c r="R31" t="s">
        <v>345</v>
      </c>
      <c r="S31" t="s">
        <v>347</v>
      </c>
      <c r="T31" t="s">
        <v>347</v>
      </c>
      <c r="U31" t="s">
        <v>345</v>
      </c>
      <c r="V31" t="s">
        <v>347</v>
      </c>
      <c r="W31" t="s">
        <v>329</v>
      </c>
      <c r="X31" t="s">
        <v>329</v>
      </c>
      <c r="Y31" t="s">
        <v>329</v>
      </c>
      <c r="Z31" t="s">
        <v>329</v>
      </c>
      <c r="AA31" t="s">
        <v>42</v>
      </c>
      <c r="AB31" t="s">
        <v>329</v>
      </c>
      <c r="AC31" t="s">
        <v>329</v>
      </c>
      <c r="AD31" t="s">
        <v>42</v>
      </c>
      <c r="AE31" t="s">
        <v>42</v>
      </c>
      <c r="AF31" t="s">
        <v>39</v>
      </c>
      <c r="AG31" t="s">
        <v>50</v>
      </c>
      <c r="AH31" t="s">
        <v>329</v>
      </c>
      <c r="AI31" t="s">
        <v>43</v>
      </c>
      <c r="AJ31"/>
    </row>
    <row r="32" spans="1:36" x14ac:dyDescent="0.25">
      <c r="A32" t="s">
        <v>911</v>
      </c>
      <c r="B32" t="s">
        <v>907</v>
      </c>
      <c r="C32" t="s">
        <v>341</v>
      </c>
      <c r="D32" t="s">
        <v>36</v>
      </c>
      <c r="E32" t="s">
        <v>91</v>
      </c>
      <c r="F32" t="s">
        <v>362</v>
      </c>
      <c r="G32" t="s">
        <v>44</v>
      </c>
      <c r="H32">
        <v>0.9</v>
      </c>
      <c r="I32">
        <v>4</v>
      </c>
      <c r="J32">
        <v>4</v>
      </c>
      <c r="K32" t="s">
        <v>901</v>
      </c>
      <c r="L32">
        <v>6</v>
      </c>
      <c r="M32" s="8">
        <v>23.047350000000002</v>
      </c>
      <c r="N32" s="8">
        <v>-1.09623</v>
      </c>
      <c r="O32">
        <v>-1.09623</v>
      </c>
      <c r="P32">
        <v>3.2206399999999999</v>
      </c>
      <c r="Q32" t="s">
        <v>393</v>
      </c>
      <c r="R32" t="s">
        <v>345</v>
      </c>
      <c r="S32" t="s">
        <v>347</v>
      </c>
      <c r="T32" t="s">
        <v>347</v>
      </c>
      <c r="U32" t="s">
        <v>345</v>
      </c>
      <c r="V32" t="s">
        <v>345</v>
      </c>
      <c r="W32" t="s">
        <v>329</v>
      </c>
      <c r="X32" t="s">
        <v>329</v>
      </c>
      <c r="Y32" t="s">
        <v>329</v>
      </c>
      <c r="Z32" t="s">
        <v>329</v>
      </c>
      <c r="AA32" t="s">
        <v>329</v>
      </c>
      <c r="AB32" t="s">
        <v>329</v>
      </c>
      <c r="AC32" t="s">
        <v>329</v>
      </c>
      <c r="AD32" t="s">
        <v>329</v>
      </c>
      <c r="AE32" t="s">
        <v>329</v>
      </c>
      <c r="AF32" t="s">
        <v>42</v>
      </c>
      <c r="AG32" t="s">
        <v>39</v>
      </c>
      <c r="AH32" t="s">
        <v>329</v>
      </c>
      <c r="AI32" t="s">
        <v>43</v>
      </c>
      <c r="AJ32"/>
    </row>
    <row r="33" spans="1:36" x14ac:dyDescent="0.25">
      <c r="A33" t="s">
        <v>911</v>
      </c>
      <c r="B33" t="s">
        <v>907</v>
      </c>
      <c r="C33" t="s">
        <v>341</v>
      </c>
      <c r="D33" t="s">
        <v>36</v>
      </c>
      <c r="E33" t="s">
        <v>99</v>
      </c>
      <c r="F33" t="s">
        <v>101</v>
      </c>
      <c r="G33" t="s">
        <v>100</v>
      </c>
      <c r="H33">
        <v>1.3</v>
      </c>
      <c r="I33">
        <v>5</v>
      </c>
      <c r="J33">
        <v>5</v>
      </c>
      <c r="K33" t="s">
        <v>900</v>
      </c>
      <c r="L33">
        <v>6</v>
      </c>
      <c r="M33" s="8">
        <v>19.28143</v>
      </c>
      <c r="N33" s="8">
        <v>27.46679</v>
      </c>
      <c r="O33">
        <v>27.46679</v>
      </c>
      <c r="P33">
        <v>7.9933699999999996</v>
      </c>
      <c r="Q33" t="s">
        <v>420</v>
      </c>
      <c r="R33" t="s">
        <v>347</v>
      </c>
      <c r="S33" t="s">
        <v>347</v>
      </c>
      <c r="T33" t="s">
        <v>347</v>
      </c>
      <c r="U33" t="s">
        <v>345</v>
      </c>
      <c r="V33" t="s">
        <v>345</v>
      </c>
      <c r="W33" t="s">
        <v>329</v>
      </c>
      <c r="X33" t="s">
        <v>329</v>
      </c>
      <c r="Y33" t="s">
        <v>329</v>
      </c>
      <c r="Z33" t="s">
        <v>329</v>
      </c>
      <c r="AA33" t="s">
        <v>329</v>
      </c>
      <c r="AB33" t="s">
        <v>329</v>
      </c>
      <c r="AC33" t="s">
        <v>329</v>
      </c>
      <c r="AD33" t="s">
        <v>329</v>
      </c>
      <c r="AE33" t="s">
        <v>329</v>
      </c>
      <c r="AF33" t="s">
        <v>329</v>
      </c>
      <c r="AG33" t="s">
        <v>329</v>
      </c>
      <c r="AH33" t="s">
        <v>329</v>
      </c>
      <c r="AI33" t="s">
        <v>43</v>
      </c>
      <c r="AJ33"/>
    </row>
    <row r="34" spans="1:36" x14ac:dyDescent="0.25">
      <c r="A34" t="s">
        <v>911</v>
      </c>
      <c r="B34" t="s">
        <v>907</v>
      </c>
      <c r="C34" t="s">
        <v>341</v>
      </c>
      <c r="D34" t="s">
        <v>36</v>
      </c>
      <c r="E34" t="s">
        <v>82</v>
      </c>
      <c r="F34" t="s">
        <v>84</v>
      </c>
      <c r="G34" t="s">
        <v>100</v>
      </c>
      <c r="H34">
        <v>1.6</v>
      </c>
      <c r="I34">
        <v>4</v>
      </c>
      <c r="J34">
        <v>3</v>
      </c>
      <c r="K34" t="s">
        <v>900</v>
      </c>
      <c r="L34">
        <v>6</v>
      </c>
      <c r="M34" s="8">
        <v>25.80293</v>
      </c>
      <c r="N34" s="8">
        <v>17.87499</v>
      </c>
      <c r="O34">
        <v>17.87499</v>
      </c>
      <c r="P34">
        <v>6.8995800000000003</v>
      </c>
      <c r="Q34" t="s">
        <v>399</v>
      </c>
      <c r="R34" t="s">
        <v>347</v>
      </c>
      <c r="S34" t="s">
        <v>345</v>
      </c>
      <c r="T34" t="s">
        <v>345</v>
      </c>
      <c r="U34" t="s">
        <v>345</v>
      </c>
      <c r="V34" t="s">
        <v>347</v>
      </c>
      <c r="W34" t="s">
        <v>329</v>
      </c>
      <c r="X34" t="s">
        <v>329</v>
      </c>
      <c r="Y34" t="s">
        <v>329</v>
      </c>
      <c r="Z34" t="s">
        <v>329</v>
      </c>
      <c r="AA34" t="s">
        <v>329</v>
      </c>
      <c r="AB34" t="s">
        <v>329</v>
      </c>
      <c r="AC34" t="s">
        <v>329</v>
      </c>
      <c r="AD34" t="s">
        <v>329</v>
      </c>
      <c r="AE34" t="s">
        <v>329</v>
      </c>
      <c r="AF34" t="s">
        <v>50</v>
      </c>
      <c r="AG34" t="s">
        <v>329</v>
      </c>
      <c r="AH34" t="s">
        <v>329</v>
      </c>
      <c r="AI34" t="s">
        <v>43</v>
      </c>
      <c r="AJ34"/>
    </row>
    <row r="35" spans="1:36" x14ac:dyDescent="0.25">
      <c r="A35" t="s">
        <v>911</v>
      </c>
      <c r="B35" t="s">
        <v>907</v>
      </c>
      <c r="C35" t="s">
        <v>341</v>
      </c>
      <c r="D35" t="s">
        <v>36</v>
      </c>
      <c r="E35" t="s">
        <v>76</v>
      </c>
      <c r="F35" t="s">
        <v>433</v>
      </c>
      <c r="G35" t="s">
        <v>71</v>
      </c>
      <c r="H35">
        <v>1.6</v>
      </c>
      <c r="I35">
        <v>3</v>
      </c>
      <c r="J35">
        <v>2</v>
      </c>
      <c r="K35" t="s">
        <v>900</v>
      </c>
      <c r="L35">
        <v>6</v>
      </c>
      <c r="M35" s="8">
        <v>16.504069999999999</v>
      </c>
      <c r="N35" s="8">
        <v>0.46983000000000003</v>
      </c>
      <c r="O35">
        <v>0.46983000000000003</v>
      </c>
      <c r="P35">
        <v>0.39945999999999998</v>
      </c>
      <c r="Q35" t="s">
        <v>399</v>
      </c>
      <c r="R35" t="s">
        <v>347</v>
      </c>
      <c r="S35" t="s">
        <v>345</v>
      </c>
      <c r="T35" t="s">
        <v>345</v>
      </c>
      <c r="U35" t="s">
        <v>345</v>
      </c>
      <c r="V35" t="s">
        <v>347</v>
      </c>
      <c r="W35" t="s">
        <v>329</v>
      </c>
      <c r="X35" t="s">
        <v>329</v>
      </c>
      <c r="Y35" t="s">
        <v>329</v>
      </c>
      <c r="Z35" t="s">
        <v>329</v>
      </c>
      <c r="AA35" t="s">
        <v>329</v>
      </c>
      <c r="AB35" t="s">
        <v>329</v>
      </c>
      <c r="AC35" t="s">
        <v>329</v>
      </c>
      <c r="AD35" t="s">
        <v>329</v>
      </c>
      <c r="AE35" t="s">
        <v>329</v>
      </c>
      <c r="AF35" t="s">
        <v>39</v>
      </c>
      <c r="AG35" t="s">
        <v>39</v>
      </c>
      <c r="AH35" t="s">
        <v>39</v>
      </c>
      <c r="AI35" t="s">
        <v>43</v>
      </c>
      <c r="AJ35"/>
    </row>
    <row r="36" spans="1:36" x14ac:dyDescent="0.25">
      <c r="A36" t="s">
        <v>911</v>
      </c>
      <c r="B36" t="s">
        <v>907</v>
      </c>
      <c r="C36" t="s">
        <v>341</v>
      </c>
      <c r="D36" t="s">
        <v>36</v>
      </c>
      <c r="E36" t="s">
        <v>453</v>
      </c>
      <c r="F36" t="s">
        <v>454</v>
      </c>
      <c r="G36" t="s">
        <v>59</v>
      </c>
      <c r="H36">
        <v>1.8</v>
      </c>
      <c r="I36">
        <v>3</v>
      </c>
      <c r="J36">
        <v>4</v>
      </c>
      <c r="K36" t="s">
        <v>901</v>
      </c>
      <c r="L36">
        <v>6</v>
      </c>
      <c r="M36" s="8">
        <v>19.669550000000001</v>
      </c>
      <c r="N36" s="8">
        <v>9.8876100000000005</v>
      </c>
      <c r="O36">
        <v>9.8876100000000005</v>
      </c>
      <c r="P36">
        <v>2.47525</v>
      </c>
      <c r="Q36" t="s">
        <v>475</v>
      </c>
      <c r="R36" t="s">
        <v>347</v>
      </c>
      <c r="S36" t="s">
        <v>345</v>
      </c>
      <c r="T36" t="s">
        <v>345</v>
      </c>
      <c r="U36" t="s">
        <v>345</v>
      </c>
      <c r="V36" t="s">
        <v>347</v>
      </c>
      <c r="W36" t="s">
        <v>329</v>
      </c>
      <c r="X36" t="s">
        <v>329</v>
      </c>
      <c r="Y36" t="s">
        <v>329</v>
      </c>
      <c r="Z36" t="s">
        <v>329</v>
      </c>
      <c r="AA36" t="s">
        <v>329</v>
      </c>
      <c r="AB36" t="s">
        <v>329</v>
      </c>
      <c r="AC36" t="s">
        <v>42</v>
      </c>
      <c r="AD36" t="s">
        <v>329</v>
      </c>
      <c r="AE36" t="s">
        <v>42</v>
      </c>
      <c r="AF36" t="s">
        <v>50</v>
      </c>
      <c r="AG36" t="s">
        <v>329</v>
      </c>
      <c r="AH36" t="s">
        <v>42</v>
      </c>
      <c r="AI36" t="s">
        <v>43</v>
      </c>
      <c r="AJ36"/>
    </row>
    <row r="37" spans="1:36" x14ac:dyDescent="0.25">
      <c r="A37" t="s">
        <v>911</v>
      </c>
      <c r="B37" t="s">
        <v>907</v>
      </c>
      <c r="C37" t="s">
        <v>341</v>
      </c>
      <c r="D37" t="s">
        <v>36</v>
      </c>
      <c r="E37" t="s">
        <v>422</v>
      </c>
      <c r="F37" t="s">
        <v>423</v>
      </c>
      <c r="G37" t="s">
        <v>349</v>
      </c>
      <c r="H37">
        <v>2.2000000000000002</v>
      </c>
      <c r="I37">
        <v>4</v>
      </c>
      <c r="J37">
        <v>2</v>
      </c>
      <c r="K37" t="s">
        <v>900</v>
      </c>
      <c r="L37">
        <v>6</v>
      </c>
      <c r="M37" s="8">
        <v>30.346509999999999</v>
      </c>
      <c r="N37" s="8">
        <v>7.8154700000000004</v>
      </c>
      <c r="O37">
        <v>7.8154700000000004</v>
      </c>
      <c r="P37">
        <v>2.1738200000000001</v>
      </c>
      <c r="Q37" t="s">
        <v>424</v>
      </c>
      <c r="R37" t="s">
        <v>347</v>
      </c>
      <c r="S37" t="s">
        <v>345</v>
      </c>
      <c r="T37" t="s">
        <v>347</v>
      </c>
      <c r="U37" t="s">
        <v>345</v>
      </c>
      <c r="V37" t="s">
        <v>345</v>
      </c>
      <c r="W37" t="s">
        <v>329</v>
      </c>
      <c r="X37" t="s">
        <v>329</v>
      </c>
      <c r="Y37" t="s">
        <v>329</v>
      </c>
      <c r="Z37" t="s">
        <v>329</v>
      </c>
      <c r="AA37" t="s">
        <v>39</v>
      </c>
      <c r="AB37" t="s">
        <v>329</v>
      </c>
      <c r="AC37" t="s">
        <v>329</v>
      </c>
      <c r="AD37" t="s">
        <v>39</v>
      </c>
      <c r="AE37" t="s">
        <v>39</v>
      </c>
      <c r="AF37" t="s">
        <v>39</v>
      </c>
      <c r="AG37" t="s">
        <v>50</v>
      </c>
      <c r="AH37" t="s">
        <v>329</v>
      </c>
      <c r="AI37" t="s">
        <v>43</v>
      </c>
      <c r="AJ37"/>
    </row>
    <row r="38" spans="1:36" x14ac:dyDescent="0.25">
      <c r="A38" t="s">
        <v>911</v>
      </c>
      <c r="B38" t="s">
        <v>907</v>
      </c>
      <c r="C38" t="s">
        <v>341</v>
      </c>
      <c r="D38" t="s">
        <v>36</v>
      </c>
      <c r="E38" t="s">
        <v>380</v>
      </c>
      <c r="F38" t="s">
        <v>381</v>
      </c>
      <c r="G38" t="s">
        <v>472</v>
      </c>
      <c r="H38">
        <v>1.95</v>
      </c>
      <c r="I38">
        <v>4</v>
      </c>
      <c r="J38">
        <v>5</v>
      </c>
      <c r="K38" t="s">
        <v>944</v>
      </c>
      <c r="L38">
        <v>6</v>
      </c>
      <c r="M38" s="8">
        <v>29.91891</v>
      </c>
      <c r="N38" s="8">
        <v>17.857140000000001</v>
      </c>
      <c r="O38">
        <v>17.857140000000001</v>
      </c>
      <c r="P38">
        <v>5.3355600000000001</v>
      </c>
      <c r="Q38" t="s">
        <v>382</v>
      </c>
      <c r="R38" t="s">
        <v>345</v>
      </c>
      <c r="S38" t="s">
        <v>347</v>
      </c>
      <c r="T38" t="s">
        <v>347</v>
      </c>
      <c r="U38" t="s">
        <v>345</v>
      </c>
      <c r="V38" t="s">
        <v>347</v>
      </c>
      <c r="W38" t="s">
        <v>329</v>
      </c>
      <c r="X38" t="s">
        <v>329</v>
      </c>
      <c r="Y38" t="s">
        <v>329</v>
      </c>
      <c r="Z38" t="s">
        <v>42</v>
      </c>
      <c r="AA38" t="s">
        <v>329</v>
      </c>
      <c r="AB38" t="s">
        <v>329</v>
      </c>
      <c r="AC38" t="s">
        <v>329</v>
      </c>
      <c r="AD38" t="s">
        <v>329</v>
      </c>
      <c r="AE38" t="s">
        <v>39</v>
      </c>
      <c r="AF38" t="s">
        <v>39</v>
      </c>
      <c r="AG38" t="s">
        <v>39</v>
      </c>
      <c r="AH38" t="s">
        <v>329</v>
      </c>
      <c r="AI38" t="s">
        <v>50</v>
      </c>
      <c r="AJ38"/>
    </row>
    <row r="39" spans="1:36" x14ac:dyDescent="0.25">
      <c r="A39" t="s">
        <v>911</v>
      </c>
      <c r="B39" t="s">
        <v>907</v>
      </c>
      <c r="C39" t="s">
        <v>341</v>
      </c>
      <c r="D39" t="s">
        <v>36</v>
      </c>
      <c r="E39" t="s">
        <v>439</v>
      </c>
      <c r="F39" t="s">
        <v>440</v>
      </c>
      <c r="G39" t="s">
        <v>349</v>
      </c>
      <c r="H39">
        <v>1.2</v>
      </c>
      <c r="I39">
        <v>5</v>
      </c>
      <c r="J39">
        <v>5</v>
      </c>
      <c r="K39" t="s">
        <v>901</v>
      </c>
      <c r="L39">
        <v>6</v>
      </c>
      <c r="M39" s="8">
        <v>18.095079999999999</v>
      </c>
      <c r="N39" s="8">
        <v>28.54684</v>
      </c>
      <c r="O39">
        <v>28.54684</v>
      </c>
      <c r="P39">
        <v>7.5844699999999996</v>
      </c>
      <c r="Q39" t="s">
        <v>389</v>
      </c>
      <c r="R39" t="s">
        <v>347</v>
      </c>
      <c r="S39" t="s">
        <v>345</v>
      </c>
      <c r="T39" t="s">
        <v>347</v>
      </c>
      <c r="U39" t="s">
        <v>345</v>
      </c>
      <c r="V39" t="s">
        <v>347</v>
      </c>
      <c r="W39" t="s">
        <v>329</v>
      </c>
      <c r="X39" t="s">
        <v>329</v>
      </c>
      <c r="Y39" t="s">
        <v>329</v>
      </c>
      <c r="Z39" t="s">
        <v>329</v>
      </c>
      <c r="AA39" t="s">
        <v>329</v>
      </c>
      <c r="AB39" t="s">
        <v>329</v>
      </c>
      <c r="AC39" t="s">
        <v>329</v>
      </c>
      <c r="AD39" t="s">
        <v>329</v>
      </c>
      <c r="AE39" t="s">
        <v>329</v>
      </c>
      <c r="AF39" t="s">
        <v>50</v>
      </c>
      <c r="AG39" t="s">
        <v>329</v>
      </c>
      <c r="AH39" t="s">
        <v>329</v>
      </c>
      <c r="AI39" t="s">
        <v>43</v>
      </c>
      <c r="AJ39"/>
    </row>
    <row r="40" spans="1:36" x14ac:dyDescent="0.25">
      <c r="A40" t="s">
        <v>911</v>
      </c>
      <c r="B40" t="s">
        <v>907</v>
      </c>
      <c r="C40" t="s">
        <v>341</v>
      </c>
      <c r="D40" t="s">
        <v>36</v>
      </c>
      <c r="E40" t="s">
        <v>441</v>
      </c>
      <c r="F40" t="s">
        <v>442</v>
      </c>
      <c r="G40" t="s">
        <v>63</v>
      </c>
      <c r="H40">
        <v>2</v>
      </c>
      <c r="I40">
        <v>5</v>
      </c>
      <c r="J40">
        <v>3</v>
      </c>
      <c r="K40" t="s">
        <v>902</v>
      </c>
      <c r="L40">
        <v>6</v>
      </c>
      <c r="M40" s="8">
        <v>38.628590000000003</v>
      </c>
      <c r="N40" s="8">
        <v>30.24166</v>
      </c>
      <c r="O40">
        <v>30.24166</v>
      </c>
      <c r="P40">
        <v>6.8698800000000002</v>
      </c>
      <c r="Q40" t="s">
        <v>475</v>
      </c>
      <c r="R40" t="s">
        <v>347</v>
      </c>
      <c r="S40" t="s">
        <v>345</v>
      </c>
      <c r="T40" t="s">
        <v>347</v>
      </c>
      <c r="U40" t="s">
        <v>345</v>
      </c>
      <c r="V40" t="s">
        <v>345</v>
      </c>
      <c r="W40" t="s">
        <v>329</v>
      </c>
      <c r="X40" t="s">
        <v>329</v>
      </c>
      <c r="Y40" t="s">
        <v>329</v>
      </c>
      <c r="Z40" t="s">
        <v>39</v>
      </c>
      <c r="AA40" t="s">
        <v>329</v>
      </c>
      <c r="AB40" t="s">
        <v>329</v>
      </c>
      <c r="AC40" t="s">
        <v>329</v>
      </c>
      <c r="AD40" t="s">
        <v>329</v>
      </c>
      <c r="AE40" t="s">
        <v>329</v>
      </c>
      <c r="AF40" t="s">
        <v>329</v>
      </c>
      <c r="AG40" t="s">
        <v>329</v>
      </c>
      <c r="AH40" t="s">
        <v>329</v>
      </c>
      <c r="AI40" t="s">
        <v>43</v>
      </c>
      <c r="AJ40"/>
    </row>
    <row r="41" spans="1:36" x14ac:dyDescent="0.25">
      <c r="A41" t="s">
        <v>911</v>
      </c>
      <c r="B41" t="s">
        <v>907</v>
      </c>
      <c r="C41" t="s">
        <v>341</v>
      </c>
      <c r="D41" t="s">
        <v>36</v>
      </c>
      <c r="E41" t="s">
        <v>444</v>
      </c>
      <c r="F41" t="s">
        <v>445</v>
      </c>
      <c r="G41" t="s">
        <v>96</v>
      </c>
      <c r="H41">
        <v>0</v>
      </c>
      <c r="I41">
        <v>3</v>
      </c>
      <c r="J41">
        <v>3</v>
      </c>
      <c r="K41" t="s">
        <v>901</v>
      </c>
      <c r="L41">
        <v>6</v>
      </c>
      <c r="M41" s="8">
        <v>0.98138999999999998</v>
      </c>
      <c r="N41" s="8">
        <v>22.214089999999999</v>
      </c>
      <c r="O41">
        <v>22.214089999999999</v>
      </c>
      <c r="P41">
        <v>-3.13388</v>
      </c>
      <c r="Q41" t="s">
        <v>446</v>
      </c>
      <c r="R41" t="s">
        <v>345</v>
      </c>
      <c r="S41" t="s">
        <v>347</v>
      </c>
      <c r="T41" t="s">
        <v>347</v>
      </c>
      <c r="U41" t="s">
        <v>345</v>
      </c>
      <c r="V41" t="s">
        <v>347</v>
      </c>
      <c r="W41" t="s">
        <v>329</v>
      </c>
      <c r="X41" t="s">
        <v>329</v>
      </c>
      <c r="Y41" t="s">
        <v>329</v>
      </c>
      <c r="Z41" t="s">
        <v>329</v>
      </c>
      <c r="AA41" t="s">
        <v>329</v>
      </c>
      <c r="AB41" t="s">
        <v>329</v>
      </c>
      <c r="AC41" t="s">
        <v>329</v>
      </c>
      <c r="AD41" t="s">
        <v>39</v>
      </c>
      <c r="AE41" t="s">
        <v>329</v>
      </c>
      <c r="AF41" t="s">
        <v>329</v>
      </c>
      <c r="AG41" t="s">
        <v>39</v>
      </c>
      <c r="AH41" t="s">
        <v>329</v>
      </c>
      <c r="AI41" t="s">
        <v>39</v>
      </c>
      <c r="AJ41"/>
    </row>
    <row r="42" spans="1:36" x14ac:dyDescent="0.25">
      <c r="A42" t="s">
        <v>911</v>
      </c>
      <c r="B42" t="s">
        <v>907</v>
      </c>
      <c r="C42" t="s">
        <v>341</v>
      </c>
      <c r="D42" t="s">
        <v>41</v>
      </c>
      <c r="E42" t="s">
        <v>51</v>
      </c>
      <c r="F42" t="s">
        <v>53</v>
      </c>
      <c r="G42" t="s">
        <v>363</v>
      </c>
      <c r="H42">
        <v>1.5</v>
      </c>
      <c r="I42">
        <v>4</v>
      </c>
      <c r="J42">
        <v>4</v>
      </c>
      <c r="K42" t="s">
        <v>900</v>
      </c>
      <c r="L42">
        <v>5</v>
      </c>
      <c r="M42" s="8">
        <v>9.1469999999999996E-2</v>
      </c>
      <c r="N42" s="8">
        <v>6.0947199999999997</v>
      </c>
      <c r="O42">
        <v>6.0947199999999997</v>
      </c>
      <c r="P42">
        <v>-0.36286000000000002</v>
      </c>
      <c r="Q42" t="s">
        <v>437</v>
      </c>
      <c r="R42" t="s">
        <v>347</v>
      </c>
      <c r="S42" t="s">
        <v>345</v>
      </c>
      <c r="T42" t="s">
        <v>347</v>
      </c>
      <c r="U42" t="s">
        <v>345</v>
      </c>
      <c r="V42" t="s">
        <v>347</v>
      </c>
      <c r="W42" t="s">
        <v>329</v>
      </c>
      <c r="X42" t="s">
        <v>42</v>
      </c>
      <c r="Y42" t="s">
        <v>329</v>
      </c>
      <c r="Z42" t="s">
        <v>42</v>
      </c>
      <c r="AA42" t="s">
        <v>39</v>
      </c>
      <c r="AB42" t="s">
        <v>39</v>
      </c>
      <c r="AC42" t="s">
        <v>329</v>
      </c>
      <c r="AD42" t="s">
        <v>39</v>
      </c>
      <c r="AE42" t="s">
        <v>39</v>
      </c>
      <c r="AF42" t="s">
        <v>43</v>
      </c>
      <c r="AG42" t="s">
        <v>39</v>
      </c>
      <c r="AH42" t="s">
        <v>42</v>
      </c>
      <c r="AI42" t="s">
        <v>43</v>
      </c>
      <c r="AJ42"/>
    </row>
    <row r="43" spans="1:36" x14ac:dyDescent="0.25">
      <c r="A43" t="s">
        <v>911</v>
      </c>
      <c r="B43" t="s">
        <v>907</v>
      </c>
      <c r="C43" t="s">
        <v>341</v>
      </c>
      <c r="D43" t="s">
        <v>41</v>
      </c>
      <c r="E43" t="s">
        <v>107</v>
      </c>
      <c r="F43" t="s">
        <v>108</v>
      </c>
      <c r="G43" t="s">
        <v>48</v>
      </c>
      <c r="H43">
        <v>1.2</v>
      </c>
      <c r="I43">
        <v>3</v>
      </c>
      <c r="J43">
        <v>3</v>
      </c>
      <c r="K43" t="s">
        <v>900</v>
      </c>
      <c r="L43">
        <v>3</v>
      </c>
      <c r="M43" s="8">
        <v>2.4327999999999999</v>
      </c>
      <c r="N43" s="8">
        <v>0.88507000000000002</v>
      </c>
      <c r="O43">
        <v>0.88507000000000002</v>
      </c>
      <c r="P43">
        <v>-2.0132099999999999</v>
      </c>
      <c r="Q43" t="s">
        <v>109</v>
      </c>
      <c r="R43" t="s">
        <v>347</v>
      </c>
      <c r="S43" t="s">
        <v>345</v>
      </c>
      <c r="T43" t="s">
        <v>347</v>
      </c>
      <c r="U43" t="s">
        <v>345</v>
      </c>
      <c r="V43" t="s">
        <v>345</v>
      </c>
      <c r="W43" t="s">
        <v>329</v>
      </c>
      <c r="X43" t="s">
        <v>329</v>
      </c>
      <c r="Y43" t="s">
        <v>329</v>
      </c>
      <c r="Z43" t="s">
        <v>329</v>
      </c>
      <c r="AA43" t="s">
        <v>329</v>
      </c>
      <c r="AB43" t="s">
        <v>329</v>
      </c>
      <c r="AC43" t="s">
        <v>329</v>
      </c>
      <c r="AD43" t="s">
        <v>329</v>
      </c>
      <c r="AE43" t="s">
        <v>329</v>
      </c>
      <c r="AF43" t="s">
        <v>42</v>
      </c>
      <c r="AG43" t="s">
        <v>42</v>
      </c>
      <c r="AH43" t="s">
        <v>329</v>
      </c>
      <c r="AI43" t="s">
        <v>50</v>
      </c>
      <c r="AJ43"/>
    </row>
    <row r="44" spans="1:36" x14ac:dyDescent="0.25">
      <c r="A44" t="s">
        <v>911</v>
      </c>
      <c r="B44" t="s">
        <v>907</v>
      </c>
      <c r="C44" t="s">
        <v>341</v>
      </c>
      <c r="D44" t="s">
        <v>41</v>
      </c>
      <c r="E44" t="s">
        <v>47</v>
      </c>
      <c r="F44" t="s">
        <v>49</v>
      </c>
      <c r="G44" t="s">
        <v>48</v>
      </c>
      <c r="H44">
        <v>0.9</v>
      </c>
      <c r="I44">
        <v>4</v>
      </c>
      <c r="J44">
        <v>4</v>
      </c>
      <c r="K44" t="s">
        <v>900</v>
      </c>
      <c r="L44">
        <v>4</v>
      </c>
      <c r="M44" s="8">
        <v>4.4836600000000004</v>
      </c>
      <c r="N44" s="8">
        <v>1.6206199999999999</v>
      </c>
      <c r="O44">
        <v>1.6206199999999999</v>
      </c>
      <c r="P44">
        <v>-1.19394</v>
      </c>
      <c r="Q44" t="s">
        <v>389</v>
      </c>
      <c r="R44" t="s">
        <v>347</v>
      </c>
      <c r="S44" t="s">
        <v>345</v>
      </c>
      <c r="T44" t="s">
        <v>347</v>
      </c>
      <c r="U44" t="s">
        <v>345</v>
      </c>
      <c r="V44" t="s">
        <v>345</v>
      </c>
      <c r="W44" t="s">
        <v>329</v>
      </c>
      <c r="X44" t="s">
        <v>329</v>
      </c>
      <c r="Y44" t="s">
        <v>329</v>
      </c>
      <c r="Z44" t="s">
        <v>329</v>
      </c>
      <c r="AA44" t="s">
        <v>39</v>
      </c>
      <c r="AB44" t="s">
        <v>329</v>
      </c>
      <c r="AC44" t="s">
        <v>329</v>
      </c>
      <c r="AD44" t="s">
        <v>39</v>
      </c>
      <c r="AE44" t="s">
        <v>39</v>
      </c>
      <c r="AF44" t="s">
        <v>39</v>
      </c>
      <c r="AG44" t="s">
        <v>39</v>
      </c>
      <c r="AH44" t="s">
        <v>329</v>
      </c>
      <c r="AI44" t="s">
        <v>50</v>
      </c>
      <c r="AJ44"/>
    </row>
    <row r="45" spans="1:36" x14ac:dyDescent="0.25">
      <c r="A45" t="s">
        <v>911</v>
      </c>
      <c r="B45" t="s">
        <v>907</v>
      </c>
      <c r="C45" t="s">
        <v>341</v>
      </c>
      <c r="D45" t="s">
        <v>41</v>
      </c>
      <c r="E45" t="s">
        <v>106</v>
      </c>
      <c r="F45" t="s">
        <v>939</v>
      </c>
      <c r="G45" t="s">
        <v>52</v>
      </c>
      <c r="H45">
        <v>0</v>
      </c>
      <c r="I45">
        <v>3</v>
      </c>
      <c r="J45">
        <v>2</v>
      </c>
      <c r="K45" t="s">
        <v>900</v>
      </c>
      <c r="L45">
        <v>4</v>
      </c>
      <c r="M45" s="8">
        <v>4.63239</v>
      </c>
      <c r="N45" s="8">
        <v>2.6047799999999999</v>
      </c>
      <c r="O45">
        <v>2.6047799999999999</v>
      </c>
      <c r="P45">
        <v>-1.57525</v>
      </c>
      <c r="Q45" t="s">
        <v>105</v>
      </c>
      <c r="R45" t="s">
        <v>347</v>
      </c>
      <c r="S45" t="s">
        <v>345</v>
      </c>
      <c r="T45" t="s">
        <v>345</v>
      </c>
      <c r="U45" t="s">
        <v>345</v>
      </c>
      <c r="V45" t="s">
        <v>347</v>
      </c>
      <c r="W45" t="s">
        <v>329</v>
      </c>
      <c r="X45" t="s">
        <v>329</v>
      </c>
      <c r="Y45" t="s">
        <v>329</v>
      </c>
      <c r="Z45" t="s">
        <v>329</v>
      </c>
      <c r="AA45" t="s">
        <v>329</v>
      </c>
      <c r="AB45" t="s">
        <v>329</v>
      </c>
      <c r="AC45" t="s">
        <v>329</v>
      </c>
      <c r="AD45" t="s">
        <v>329</v>
      </c>
      <c r="AE45" t="s">
        <v>42</v>
      </c>
      <c r="AF45" t="s">
        <v>42</v>
      </c>
      <c r="AG45" t="s">
        <v>39</v>
      </c>
      <c r="AH45" t="s">
        <v>329</v>
      </c>
      <c r="AI45" t="s">
        <v>50</v>
      </c>
      <c r="AJ45"/>
    </row>
    <row r="46" spans="1:36" x14ac:dyDescent="0.25">
      <c r="A46" t="s">
        <v>911</v>
      </c>
      <c r="B46" t="s">
        <v>907</v>
      </c>
      <c r="C46" t="s">
        <v>341</v>
      </c>
      <c r="D46" t="s">
        <v>479</v>
      </c>
      <c r="E46" t="s">
        <v>485</v>
      </c>
      <c r="F46" t="s">
        <v>489</v>
      </c>
      <c r="G46" t="s">
        <v>857</v>
      </c>
      <c r="H46" t="s">
        <v>857</v>
      </c>
      <c r="I46" t="s">
        <v>857</v>
      </c>
      <c r="J46" t="s">
        <v>857</v>
      </c>
      <c r="K46" t="s">
        <v>857</v>
      </c>
      <c r="L46">
        <v>2</v>
      </c>
      <c r="M46" s="8" t="s">
        <v>910</v>
      </c>
      <c r="N46" s="8" t="s">
        <v>341</v>
      </c>
      <c r="O46" t="s">
        <v>341</v>
      </c>
      <c r="P46" t="s">
        <v>341</v>
      </c>
      <c r="Q46" t="s">
        <v>830</v>
      </c>
      <c r="R46" t="s">
        <v>341</v>
      </c>
      <c r="S46" t="s">
        <v>341</v>
      </c>
      <c r="T46" t="s">
        <v>341</v>
      </c>
      <c r="U46" t="s">
        <v>341</v>
      </c>
      <c r="V46" t="s">
        <v>341</v>
      </c>
      <c r="W46" t="s">
        <v>857</v>
      </c>
      <c r="X46" t="s">
        <v>857</v>
      </c>
      <c r="Y46" t="s">
        <v>857</v>
      </c>
      <c r="Z46" t="s">
        <v>857</v>
      </c>
      <c r="AA46" t="s">
        <v>857</v>
      </c>
      <c r="AB46" t="s">
        <v>857</v>
      </c>
      <c r="AC46" t="s">
        <v>857</v>
      </c>
      <c r="AD46" t="s">
        <v>857</v>
      </c>
      <c r="AE46" t="s">
        <v>857</v>
      </c>
      <c r="AF46" t="s">
        <v>857</v>
      </c>
      <c r="AG46" t="s">
        <v>857</v>
      </c>
      <c r="AH46" t="s">
        <v>857</v>
      </c>
      <c r="AI46" t="s">
        <v>857</v>
      </c>
      <c r="AJ46"/>
    </row>
    <row r="47" spans="1:36" x14ac:dyDescent="0.25">
      <c r="A47" t="s">
        <v>911</v>
      </c>
      <c r="B47" t="s">
        <v>907</v>
      </c>
      <c r="C47" t="s">
        <v>341</v>
      </c>
      <c r="D47" t="s">
        <v>479</v>
      </c>
      <c r="E47" t="s">
        <v>486</v>
      </c>
      <c r="F47" t="s">
        <v>490</v>
      </c>
      <c r="G47" t="s">
        <v>857</v>
      </c>
      <c r="H47" t="s">
        <v>857</v>
      </c>
      <c r="I47" t="s">
        <v>857</v>
      </c>
      <c r="J47" t="s">
        <v>857</v>
      </c>
      <c r="K47" t="s">
        <v>857</v>
      </c>
      <c r="L47">
        <v>3</v>
      </c>
      <c r="M47" s="8">
        <v>5.36</v>
      </c>
      <c r="N47" s="8" t="s">
        <v>341</v>
      </c>
      <c r="O47" t="s">
        <v>341</v>
      </c>
      <c r="P47" t="s">
        <v>341</v>
      </c>
      <c r="Q47" t="s">
        <v>835</v>
      </c>
      <c r="R47" t="s">
        <v>341</v>
      </c>
      <c r="S47" t="s">
        <v>341</v>
      </c>
      <c r="T47" t="s">
        <v>341</v>
      </c>
      <c r="U47" t="s">
        <v>341</v>
      </c>
      <c r="V47" t="s">
        <v>341</v>
      </c>
      <c r="W47" t="s">
        <v>857</v>
      </c>
      <c r="X47" t="s">
        <v>857</v>
      </c>
      <c r="Y47" t="s">
        <v>857</v>
      </c>
      <c r="Z47" t="s">
        <v>857</v>
      </c>
      <c r="AA47" t="s">
        <v>857</v>
      </c>
      <c r="AB47" t="s">
        <v>857</v>
      </c>
      <c r="AC47" t="s">
        <v>857</v>
      </c>
      <c r="AD47" t="s">
        <v>857</v>
      </c>
      <c r="AE47" t="s">
        <v>857</v>
      </c>
      <c r="AF47" t="s">
        <v>857</v>
      </c>
      <c r="AG47" t="s">
        <v>857</v>
      </c>
      <c r="AH47" t="s">
        <v>857</v>
      </c>
      <c r="AI47" t="s">
        <v>857</v>
      </c>
      <c r="AJ47"/>
    </row>
    <row r="48" spans="1:36" x14ac:dyDescent="0.25">
      <c r="A48" t="s">
        <v>911</v>
      </c>
      <c r="B48" t="s">
        <v>907</v>
      </c>
      <c r="C48" t="s">
        <v>341</v>
      </c>
      <c r="D48" t="s">
        <v>479</v>
      </c>
      <c r="E48" t="s">
        <v>338</v>
      </c>
      <c r="F48" t="s">
        <v>491</v>
      </c>
      <c r="G48" t="s">
        <v>857</v>
      </c>
      <c r="H48" t="s">
        <v>857</v>
      </c>
      <c r="I48" t="s">
        <v>857</v>
      </c>
      <c r="J48" t="s">
        <v>857</v>
      </c>
      <c r="K48" t="s">
        <v>857</v>
      </c>
      <c r="L48">
        <v>3</v>
      </c>
      <c r="M48" s="8">
        <v>4.53</v>
      </c>
      <c r="N48" s="8" t="s">
        <v>341</v>
      </c>
      <c r="O48" t="s">
        <v>341</v>
      </c>
      <c r="P48" t="s">
        <v>341</v>
      </c>
      <c r="Q48" t="s">
        <v>830</v>
      </c>
      <c r="R48" t="s">
        <v>341</v>
      </c>
      <c r="S48" t="s">
        <v>341</v>
      </c>
      <c r="T48" t="s">
        <v>341</v>
      </c>
      <c r="U48" t="s">
        <v>341</v>
      </c>
      <c r="V48" t="s">
        <v>341</v>
      </c>
      <c r="W48" t="s">
        <v>857</v>
      </c>
      <c r="X48" t="s">
        <v>857</v>
      </c>
      <c r="Y48" t="s">
        <v>857</v>
      </c>
      <c r="Z48" t="s">
        <v>857</v>
      </c>
      <c r="AA48" t="s">
        <v>857</v>
      </c>
      <c r="AB48" t="s">
        <v>857</v>
      </c>
      <c r="AC48" t="s">
        <v>857</v>
      </c>
      <c r="AD48" t="s">
        <v>857</v>
      </c>
      <c r="AE48" t="s">
        <v>857</v>
      </c>
      <c r="AF48" t="s">
        <v>857</v>
      </c>
      <c r="AG48" t="s">
        <v>857</v>
      </c>
      <c r="AH48" t="s">
        <v>857</v>
      </c>
      <c r="AI48" t="s">
        <v>857</v>
      </c>
      <c r="AJ48"/>
    </row>
    <row r="49" spans="1:36" x14ac:dyDescent="0.25">
      <c r="A49" t="s">
        <v>911</v>
      </c>
      <c r="B49" t="s">
        <v>907</v>
      </c>
      <c r="C49" t="s">
        <v>341</v>
      </c>
      <c r="D49" t="s">
        <v>479</v>
      </c>
      <c r="E49" t="s">
        <v>339</v>
      </c>
      <c r="F49" t="s">
        <v>333</v>
      </c>
      <c r="G49" t="s">
        <v>857</v>
      </c>
      <c r="H49" t="s">
        <v>857</v>
      </c>
      <c r="I49" t="s">
        <v>857</v>
      </c>
      <c r="J49" t="s">
        <v>857</v>
      </c>
      <c r="K49" t="s">
        <v>857</v>
      </c>
      <c r="L49">
        <v>3</v>
      </c>
      <c r="M49" s="8">
        <v>5.04</v>
      </c>
      <c r="N49" s="8" t="s">
        <v>341</v>
      </c>
      <c r="O49" t="s">
        <v>341</v>
      </c>
      <c r="P49" t="s">
        <v>341</v>
      </c>
      <c r="Q49" t="s">
        <v>836</v>
      </c>
      <c r="R49" t="s">
        <v>341</v>
      </c>
      <c r="S49" t="s">
        <v>341</v>
      </c>
      <c r="T49" t="s">
        <v>341</v>
      </c>
      <c r="U49" t="s">
        <v>341</v>
      </c>
      <c r="V49" t="s">
        <v>341</v>
      </c>
      <c r="W49" t="s">
        <v>857</v>
      </c>
      <c r="X49" t="s">
        <v>857</v>
      </c>
      <c r="Y49" t="s">
        <v>857</v>
      </c>
      <c r="Z49" t="s">
        <v>857</v>
      </c>
      <c r="AA49" t="s">
        <v>857</v>
      </c>
      <c r="AB49" t="s">
        <v>857</v>
      </c>
      <c r="AC49" t="s">
        <v>857</v>
      </c>
      <c r="AD49" t="s">
        <v>857</v>
      </c>
      <c r="AE49" t="s">
        <v>857</v>
      </c>
      <c r="AF49" t="s">
        <v>857</v>
      </c>
      <c r="AG49" t="s">
        <v>857</v>
      </c>
      <c r="AH49" t="s">
        <v>857</v>
      </c>
      <c r="AI49" t="s">
        <v>857</v>
      </c>
      <c r="AJ49"/>
    </row>
    <row r="50" spans="1:36" x14ac:dyDescent="0.25">
      <c r="A50" t="s">
        <v>911</v>
      </c>
      <c r="B50" t="s">
        <v>907</v>
      </c>
      <c r="C50" t="s">
        <v>341</v>
      </c>
      <c r="D50" t="s">
        <v>479</v>
      </c>
      <c r="E50" t="s">
        <v>487</v>
      </c>
      <c r="F50" t="s">
        <v>492</v>
      </c>
      <c r="G50" t="s">
        <v>857</v>
      </c>
      <c r="H50" t="s">
        <v>857</v>
      </c>
      <c r="I50" t="s">
        <v>857</v>
      </c>
      <c r="J50" t="s">
        <v>857</v>
      </c>
      <c r="K50" t="s">
        <v>857</v>
      </c>
      <c r="L50">
        <v>3</v>
      </c>
      <c r="M50" s="8" t="s">
        <v>910</v>
      </c>
      <c r="N50" s="8" t="s">
        <v>341</v>
      </c>
      <c r="O50" t="s">
        <v>341</v>
      </c>
      <c r="P50" t="s">
        <v>341</v>
      </c>
      <c r="Q50" t="s">
        <v>837</v>
      </c>
      <c r="R50" t="s">
        <v>341</v>
      </c>
      <c r="S50" t="s">
        <v>341</v>
      </c>
      <c r="T50" t="s">
        <v>341</v>
      </c>
      <c r="U50" t="s">
        <v>341</v>
      </c>
      <c r="V50" t="s">
        <v>345</v>
      </c>
      <c r="W50" t="s">
        <v>857</v>
      </c>
      <c r="X50" t="s">
        <v>857</v>
      </c>
      <c r="Y50" t="s">
        <v>857</v>
      </c>
      <c r="Z50" t="s">
        <v>857</v>
      </c>
      <c r="AA50" t="s">
        <v>857</v>
      </c>
      <c r="AB50" t="s">
        <v>857</v>
      </c>
      <c r="AC50" t="s">
        <v>857</v>
      </c>
      <c r="AD50" t="s">
        <v>857</v>
      </c>
      <c r="AE50" t="s">
        <v>857</v>
      </c>
      <c r="AF50" t="s">
        <v>857</v>
      </c>
      <c r="AG50" t="s">
        <v>857</v>
      </c>
      <c r="AH50" t="s">
        <v>857</v>
      </c>
      <c r="AI50" t="s">
        <v>857</v>
      </c>
      <c r="AJ50"/>
    </row>
    <row r="51" spans="1:36" x14ac:dyDescent="0.25">
      <c r="A51" t="s">
        <v>911</v>
      </c>
      <c r="B51" t="s">
        <v>907</v>
      </c>
      <c r="C51" t="s">
        <v>341</v>
      </c>
      <c r="D51" t="s">
        <v>479</v>
      </c>
      <c r="E51" t="s">
        <v>488</v>
      </c>
      <c r="F51" t="s">
        <v>493</v>
      </c>
      <c r="G51" t="s">
        <v>857</v>
      </c>
      <c r="H51" t="s">
        <v>857</v>
      </c>
      <c r="I51" t="s">
        <v>857</v>
      </c>
      <c r="J51" t="s">
        <v>857</v>
      </c>
      <c r="K51" t="s">
        <v>857</v>
      </c>
      <c r="L51">
        <v>4</v>
      </c>
      <c r="M51" s="8">
        <v>4.91</v>
      </c>
      <c r="N51" s="8" t="s">
        <v>341</v>
      </c>
      <c r="O51" t="s">
        <v>341</v>
      </c>
      <c r="P51" t="s">
        <v>341</v>
      </c>
      <c r="Q51" t="s">
        <v>836</v>
      </c>
      <c r="R51" t="s">
        <v>345</v>
      </c>
      <c r="S51" t="s">
        <v>341</v>
      </c>
      <c r="T51" t="s">
        <v>341</v>
      </c>
      <c r="U51" t="s">
        <v>341</v>
      </c>
      <c r="V51" t="s">
        <v>341</v>
      </c>
      <c r="W51" t="s">
        <v>857</v>
      </c>
      <c r="X51" t="s">
        <v>857</v>
      </c>
      <c r="Y51" t="s">
        <v>857</v>
      </c>
      <c r="Z51" t="s">
        <v>857</v>
      </c>
      <c r="AA51" t="s">
        <v>857</v>
      </c>
      <c r="AB51" t="s">
        <v>857</v>
      </c>
      <c r="AC51" t="s">
        <v>857</v>
      </c>
      <c r="AD51" t="s">
        <v>857</v>
      </c>
      <c r="AE51" t="s">
        <v>857</v>
      </c>
      <c r="AF51" t="s">
        <v>857</v>
      </c>
      <c r="AG51" t="s">
        <v>857</v>
      </c>
      <c r="AH51" t="s">
        <v>857</v>
      </c>
      <c r="AI51" t="s">
        <v>857</v>
      </c>
      <c r="AJ51"/>
    </row>
    <row r="52" spans="1:36" x14ac:dyDescent="0.25">
      <c r="A52" t="s">
        <v>911</v>
      </c>
      <c r="B52" t="s">
        <v>907</v>
      </c>
      <c r="C52" t="s">
        <v>341</v>
      </c>
      <c r="D52" t="s">
        <v>479</v>
      </c>
      <c r="E52" t="s">
        <v>337</v>
      </c>
      <c r="F52" t="s">
        <v>494</v>
      </c>
      <c r="G52" t="s">
        <v>857</v>
      </c>
      <c r="H52" t="s">
        <v>857</v>
      </c>
      <c r="I52" t="s">
        <v>857</v>
      </c>
      <c r="J52" t="s">
        <v>857</v>
      </c>
      <c r="K52" t="s">
        <v>857</v>
      </c>
      <c r="L52">
        <v>4</v>
      </c>
      <c r="M52" s="8">
        <v>3.33</v>
      </c>
      <c r="N52" s="8" t="s">
        <v>341</v>
      </c>
      <c r="O52" t="s">
        <v>341</v>
      </c>
      <c r="P52" t="s">
        <v>341</v>
      </c>
      <c r="Q52" t="s">
        <v>335</v>
      </c>
      <c r="R52" t="s">
        <v>341</v>
      </c>
      <c r="S52" t="s">
        <v>341</v>
      </c>
      <c r="T52" t="s">
        <v>341</v>
      </c>
      <c r="U52" t="s">
        <v>341</v>
      </c>
      <c r="V52" t="s">
        <v>341</v>
      </c>
      <c r="W52" t="s">
        <v>857</v>
      </c>
      <c r="X52" t="s">
        <v>857</v>
      </c>
      <c r="Y52" t="s">
        <v>857</v>
      </c>
      <c r="Z52" t="s">
        <v>857</v>
      </c>
      <c r="AA52" t="s">
        <v>857</v>
      </c>
      <c r="AB52" t="s">
        <v>857</v>
      </c>
      <c r="AC52" t="s">
        <v>857</v>
      </c>
      <c r="AD52" t="s">
        <v>857</v>
      </c>
      <c r="AE52" t="s">
        <v>857</v>
      </c>
      <c r="AF52" t="s">
        <v>857</v>
      </c>
      <c r="AG52" t="s">
        <v>857</v>
      </c>
      <c r="AH52" t="s">
        <v>857</v>
      </c>
      <c r="AI52" t="s">
        <v>857</v>
      </c>
      <c r="AJ52"/>
    </row>
    <row r="53" spans="1:36" x14ac:dyDescent="0.25">
      <c r="A53" t="s">
        <v>911</v>
      </c>
      <c r="B53" t="s">
        <v>907</v>
      </c>
      <c r="C53" t="s">
        <v>341</v>
      </c>
      <c r="D53" t="s">
        <v>69</v>
      </c>
      <c r="E53" t="s">
        <v>79</v>
      </c>
      <c r="F53" t="s">
        <v>81</v>
      </c>
      <c r="G53" t="s">
        <v>80</v>
      </c>
      <c r="H53">
        <v>0.8</v>
      </c>
      <c r="I53">
        <v>2</v>
      </c>
      <c r="J53">
        <v>1</v>
      </c>
      <c r="K53" t="s">
        <v>901</v>
      </c>
      <c r="L53">
        <v>4</v>
      </c>
      <c r="M53" s="8">
        <v>-3.8845399999999999</v>
      </c>
      <c r="N53" s="8">
        <v>5.5075799999999999</v>
      </c>
      <c r="O53">
        <v>5.5075799999999999</v>
      </c>
      <c r="P53">
        <v>-6.92943</v>
      </c>
      <c r="Q53" t="s">
        <v>399</v>
      </c>
      <c r="R53" t="s">
        <v>347</v>
      </c>
      <c r="S53" t="s">
        <v>345</v>
      </c>
      <c r="T53" t="s">
        <v>345</v>
      </c>
      <c r="U53" t="s">
        <v>345</v>
      </c>
      <c r="V53" t="s">
        <v>347</v>
      </c>
      <c r="W53" t="s">
        <v>329</v>
      </c>
      <c r="X53" t="s">
        <v>329</v>
      </c>
      <c r="Y53" t="s">
        <v>329</v>
      </c>
      <c r="Z53" t="s">
        <v>329</v>
      </c>
      <c r="AA53" t="s">
        <v>329</v>
      </c>
      <c r="AB53" t="s">
        <v>329</v>
      </c>
      <c r="AC53" t="s">
        <v>329</v>
      </c>
      <c r="AD53" t="s">
        <v>329</v>
      </c>
      <c r="AE53" t="s">
        <v>329</v>
      </c>
      <c r="AF53" t="s">
        <v>39</v>
      </c>
      <c r="AG53" t="s">
        <v>329</v>
      </c>
      <c r="AH53" t="s">
        <v>39</v>
      </c>
      <c r="AI53" t="s">
        <v>39</v>
      </c>
      <c r="AJ53"/>
    </row>
    <row r="54" spans="1:36" x14ac:dyDescent="0.25">
      <c r="A54" t="s">
        <v>112</v>
      </c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</sheetData>
  <conditionalFormatting sqref="X6:AJ53">
    <cfRule type="containsText" dxfId="35" priority="26" operator="containsText" text="inf à 1%">
      <formula>NOT(ISERROR(SEARCH("inf à 1%",X6)))</formula>
    </cfRule>
    <cfRule type="containsText" dxfId="34" priority="25" operator="containsText" text="entre 1% et 5%">
      <formula>NOT(ISERROR(SEARCH("entre 1% et 5%",X6)))</formula>
    </cfRule>
    <cfRule type="containsText" dxfId="33" priority="24" operator="containsText" text="entre 5% et 10% ">
      <formula>NOT(ISERROR(SEARCH("entre 5% et 10% ",X6)))</formula>
    </cfRule>
    <cfRule type="containsText" dxfId="32" priority="23" operator="containsText" text="entre 10 et 50%">
      <formula>NOT(ISERROR(SEARCH("entre 10 et 50%",X6)))</formula>
    </cfRule>
    <cfRule type="containsText" dxfId="31" priority="22" operator="containsText" text="Nul">
      <formula>NOT(ISERROR(SEARCH("Nul",X6)))</formula>
    </cfRule>
    <cfRule type="containsText" dxfId="30" priority="21" operator="containsText" text="entre 5 et 10%">
      <formula>NOT(ISERROR(SEARCH("entre 5 et 10%",X6)))</formula>
    </cfRule>
    <cfRule type="iconSet" priority="28">
      <iconSet iconSet="3Symbols2">
        <cfvo type="percent" val="0"/>
        <cfvo type="percent" val="33"/>
        <cfvo type="percent" val="67"/>
      </iconSet>
    </cfRule>
    <cfRule type="containsText" dxfId="29" priority="27" operator="containsText" text="sup">
      <formula>NOT(ISERROR(SEARCH("sup",X6)))</formula>
    </cfRule>
  </conditionalFormatting>
  <conditionalFormatting sqref="Z6:Z47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28" priority="19" operator="greaterThan">
      <formula>"OUI"</formula>
    </cfRule>
  </conditionalFormatting>
  <conditionalFormatting sqref="AE6:AL47">
    <cfRule type="containsText" dxfId="27" priority="29" operator="containsText" text="entre 5 et 10%">
      <formula>NOT(ISERROR(SEARCH("entre 5 et 10%",AE6)))</formula>
    </cfRule>
    <cfRule type="containsText" dxfId="26" priority="30" operator="containsText" text="Nul">
      <formula>NOT(ISERROR(SEARCH("Nul",AE6)))</formula>
    </cfRule>
    <cfRule type="containsText" dxfId="25" priority="31" operator="containsText" text="entre 10 et 50%">
      <formula>NOT(ISERROR(SEARCH("entre 10 et 50%",AE6)))</formula>
    </cfRule>
    <cfRule type="containsText" dxfId="24" priority="32" operator="containsText" text="entre 5% et 10% ">
      <formula>NOT(ISERROR(SEARCH("entre 5% et 10% ",AE6)))</formula>
    </cfRule>
    <cfRule type="containsText" dxfId="23" priority="33" operator="containsText" text="entre 1% et 5%">
      <formula>NOT(ISERROR(SEARCH("entre 1% et 5%",AE6)))</formula>
    </cfRule>
    <cfRule type="containsText" dxfId="22" priority="34" operator="containsText" text="inf à 1%">
      <formula>NOT(ISERROR(SEARCH("inf à 1%",AE6)))</formula>
    </cfRule>
    <cfRule type="containsText" dxfId="21" priority="35" operator="containsText" text="sup">
      <formula>NOT(ISERROR(SEARCH("sup",AE6)))</formula>
    </cfRule>
    <cfRule type="iconSet" priority="36">
      <iconSet iconSet="3Symbols2">
        <cfvo type="percent" val="0"/>
        <cfvo type="percent" val="33"/>
        <cfvo type="percent" val="67"/>
      </iconSet>
    </cfRule>
  </conditionalFormatting>
  <conditionalFormatting sqref="AM6:AM47">
    <cfRule type="iconSet" priority="16">
      <iconSet iconSet="3Symbols2">
        <cfvo type="percent" val="0"/>
        <cfvo type="percent" val="33"/>
        <cfvo type="percent" val="67"/>
      </iconSet>
    </cfRule>
  </conditionalFormatting>
  <conditionalFormatting sqref="AM6:AN47">
    <cfRule type="containsText" dxfId="20" priority="2" operator="containsText" text="Nul">
      <formula>NOT(ISERROR(SEARCH("Nul",AM6)))</formula>
    </cfRule>
    <cfRule type="containsText" dxfId="19" priority="3" operator="containsText" text="entre 10 et 50%">
      <formula>NOT(ISERROR(SEARCH("entre 10 et 50%",AM6)))</formula>
    </cfRule>
    <cfRule type="containsText" dxfId="18" priority="4" operator="containsText" text="entre 5% et 10% ">
      <formula>NOT(ISERROR(SEARCH("entre 5% et 10% ",AM6)))</formula>
    </cfRule>
    <cfRule type="containsText" dxfId="17" priority="5" operator="containsText" text="entre 1% et 5%">
      <formula>NOT(ISERROR(SEARCH("entre 1% et 5%",AM6)))</formula>
    </cfRule>
    <cfRule type="containsText" dxfId="16" priority="6" operator="containsText" text="inf à 1%">
      <formula>NOT(ISERROR(SEARCH("inf à 1%",AM6)))</formula>
    </cfRule>
    <cfRule type="containsText" dxfId="15" priority="7" operator="containsText" text="sup">
      <formula>NOT(ISERROR(SEARCH("sup",AM6)))</formula>
    </cfRule>
    <cfRule type="containsText" dxfId="14" priority="1" operator="containsText" text="entre 5 et 10%">
      <formula>NOT(ISERROR(SEARCH("entre 5 et 10%",AM6)))</formula>
    </cfRule>
  </conditionalFormatting>
  <conditionalFormatting sqref="AN6:AN47">
    <cfRule type="iconSet" priority="8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W49"/>
  <sheetViews>
    <sheetView zoomScale="55" zoomScaleNormal="55" workbookViewId="0">
      <pane xSplit="5" topLeftCell="H1" activePane="topRight" state="frozen"/>
      <selection activeCell="AD44" sqref="AD44"/>
      <selection pane="topRight" activeCell="N54" sqref="N54"/>
    </sheetView>
  </sheetViews>
  <sheetFormatPr baseColWidth="10" defaultRowHeight="15" x14ac:dyDescent="0.25"/>
  <cols>
    <col min="2" max="2" width="15" bestFit="1" customWidth="1"/>
    <col min="3" max="3" width="16.85546875" customWidth="1"/>
    <col min="4" max="4" width="63.85546875" bestFit="1" customWidth="1"/>
    <col min="5" max="5" width="50.140625" bestFit="1" customWidth="1"/>
    <col min="7" max="7" width="66.7109375" bestFit="1" customWidth="1"/>
    <col min="8" max="8" width="66.7109375" customWidth="1"/>
    <col min="9" max="9" width="20.140625" customWidth="1"/>
    <col min="10" max="10" width="38.28515625" customWidth="1"/>
    <col min="13" max="13" width="29" bestFit="1" customWidth="1"/>
    <col min="14" max="18" width="15.28515625" customWidth="1"/>
    <col min="19" max="19" width="24.140625" bestFit="1" customWidth="1"/>
    <col min="20" max="20" width="14" customWidth="1"/>
    <col min="21" max="21" width="29.5703125" bestFit="1" customWidth="1"/>
    <col min="22" max="22" width="14.42578125" bestFit="1" customWidth="1"/>
    <col min="25" max="28" width="11.42578125" style="10"/>
    <col min="29" max="29" width="143.85546875" style="10" bestFit="1" customWidth="1"/>
    <col min="30" max="31" width="11.42578125" style="10"/>
    <col min="33" max="33" width="14.5703125" hidden="1" customWidth="1"/>
    <col min="34" max="34" width="14.5703125" customWidth="1"/>
    <col min="48" max="48" width="11.42578125" style="10"/>
  </cols>
  <sheetData>
    <row r="1" spans="1:49" s="3" customFormat="1" ht="90.75" thickBot="1" x14ac:dyDescent="0.3">
      <c r="A1" s="12" t="s">
        <v>0</v>
      </c>
      <c r="B1" s="12" t="s">
        <v>1</v>
      </c>
      <c r="C1" s="12" t="s">
        <v>896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842</v>
      </c>
      <c r="I1" s="2" t="s">
        <v>843</v>
      </c>
      <c r="J1" s="2" t="s">
        <v>897</v>
      </c>
      <c r="K1" s="2" t="s">
        <v>6</v>
      </c>
      <c r="L1" s="9" t="s">
        <v>331</v>
      </c>
      <c r="M1" s="2" t="s">
        <v>7</v>
      </c>
      <c r="N1" s="4" t="s">
        <v>943</v>
      </c>
      <c r="O1" s="4" t="s">
        <v>476</v>
      </c>
      <c r="P1" s="4" t="s">
        <v>368</v>
      </c>
      <c r="Q1" s="4" t="s">
        <v>9</v>
      </c>
      <c r="R1" s="4" t="s">
        <v>10</v>
      </c>
      <c r="S1" s="2" t="s">
        <v>11</v>
      </c>
      <c r="T1" s="2" t="s">
        <v>12</v>
      </c>
      <c r="U1" s="2" t="s">
        <v>898</v>
      </c>
      <c r="V1" s="2" t="s">
        <v>13</v>
      </c>
      <c r="W1" s="2" t="s">
        <v>895</v>
      </c>
      <c r="X1" s="2" t="s">
        <v>834</v>
      </c>
      <c r="Y1" s="2" t="s">
        <v>14</v>
      </c>
      <c r="Z1" s="2" t="s">
        <v>15</v>
      </c>
      <c r="AA1" s="2" t="s">
        <v>16</v>
      </c>
      <c r="AB1" s="2" t="s">
        <v>17</v>
      </c>
      <c r="AC1" s="2" t="s">
        <v>478</v>
      </c>
      <c r="AD1" s="2" t="s">
        <v>467</v>
      </c>
      <c r="AE1" s="2" t="s">
        <v>899</v>
      </c>
      <c r="AF1" s="2" t="s">
        <v>18</v>
      </c>
      <c r="AG1" s="5" t="s">
        <v>330</v>
      </c>
      <c r="AH1" s="5" t="s">
        <v>466</v>
      </c>
      <c r="AI1" s="6" t="s">
        <v>19</v>
      </c>
      <c r="AJ1" s="6" t="s">
        <v>20</v>
      </c>
      <c r="AK1" s="6" t="s">
        <v>21</v>
      </c>
      <c r="AL1" s="6" t="s">
        <v>22</v>
      </c>
      <c r="AM1" s="6" t="s">
        <v>23</v>
      </c>
      <c r="AN1" s="6" t="s">
        <v>24</v>
      </c>
      <c r="AO1" s="6" t="s">
        <v>25</v>
      </c>
      <c r="AP1" s="6" t="s">
        <v>26</v>
      </c>
      <c r="AQ1" s="6" t="s">
        <v>27</v>
      </c>
      <c r="AR1" s="6" t="s">
        <v>28</v>
      </c>
      <c r="AS1" s="6" t="s">
        <v>29</v>
      </c>
      <c r="AT1" s="6" t="s">
        <v>30</v>
      </c>
      <c r="AU1" s="6" t="s">
        <v>31</v>
      </c>
      <c r="AV1" s="3" t="s">
        <v>32</v>
      </c>
      <c r="AW1" s="7" t="s">
        <v>33</v>
      </c>
    </row>
    <row r="2" spans="1:49" x14ac:dyDescent="0.25">
      <c r="A2" t="s">
        <v>34</v>
      </c>
      <c r="B2" t="s">
        <v>113</v>
      </c>
      <c r="C2" s="35" t="s">
        <v>64</v>
      </c>
      <c r="D2" s="36" t="str">
        <f>VLOOKUP(Source!C2,Extraction_MorningStar[[ISIN]:[Catégorie Globale]],13,FALSE)</f>
        <v>Répartition dynamique</v>
      </c>
      <c r="E2" s="38" t="str">
        <f>VLOOKUP(C2,Extraction_MorningStar[[ISIN]:[Name]],2,FALSE)</f>
        <v>Ecofi Agir Pour Le Climat C</v>
      </c>
      <c r="F2" s="15" t="s">
        <v>41</v>
      </c>
      <c r="G2" s="15" t="str">
        <f>VLOOKUP(Source!C2,Extraction_MorningStar[[ISIN]:[Catégorie Morningstar]],11,FALSE)</f>
        <v>Europe Fonds ouverts  - Allocation EUR Aggressive</v>
      </c>
      <c r="H2" s="15" t="str">
        <f t="shared" ref="H2:H40" si="0">IF(I2="Europe","Europe",IF(I2="Global","Monde",IF(I2="Euroland","Zone Euro",IF(I2="Europe (North)","Europe du Nord",IF(I2="Global Emerging Mkts","Emergents")))))</f>
        <v>Europe</v>
      </c>
      <c r="I2" s="47" t="str">
        <f>VLOOKUP(C2,Extraction_MorningStar[],230,FALSE)</f>
        <v>Europe</v>
      </c>
      <c r="J2" s="33" t="str">
        <f>VLOOKUP(C2,Extraction_MorningStar[],221,FALSE)</f>
        <v>(€STR capitalisé Jour TR EUR) 25.000% + ( MSCI Europe NR EUR) 75.000%</v>
      </c>
      <c r="K2" s="15">
        <f>VLOOKUP(C2,Extraction_MorningStar[[ISIN]:[Management Fee]],6,FALSE)</f>
        <v>2</v>
      </c>
      <c r="L2" s="34">
        <f>IF(VLOOKUP(C2,Extraction_MorningStar[[ISIN]:[Notation  Morningstar]],10,FALSE)=0,"Non noté",VLOOKUP(C2,Extraction_MorningStar[[ISIN]:[Notation  Morningstar]],10,FALSE))</f>
        <v>5</v>
      </c>
      <c r="M2" s="33" t="str">
        <f>VLOOKUP(C2,Extraction_MS_02022022!$A$2:$C$44,3,FALSE)</f>
        <v>Ecofi Investissements</v>
      </c>
      <c r="N2" s="33">
        <f>VLOOKUP(C2,Extraction_MorningStar[],210,FALSE)</f>
        <v>-17.044309999999999</v>
      </c>
      <c r="O2" s="33">
        <f>VLOOKUP(C2,Extraction_MorningStar[],211,FALSE)</f>
        <v>12.71283</v>
      </c>
      <c r="P2" s="33">
        <f>VLOOKUP(C2,Extraction_MorningStar[],212,FALSE)</f>
        <v>21.30809</v>
      </c>
      <c r="Q2" s="33">
        <f>VLOOKUP(C2,Extraction_MorningStar[],212,FALSE)</f>
        <v>21.30809</v>
      </c>
      <c r="R2" s="33">
        <f>VLOOKUP(C2,Extraction_MorningStar[],213,FALSE)</f>
        <v>4.49221</v>
      </c>
      <c r="S2" s="18" t="s">
        <v>456</v>
      </c>
      <c r="T2" s="18" t="s">
        <v>456</v>
      </c>
      <c r="U2" s="15" t="str">
        <f t="shared" ref="U2:U49" si="1">IF(AND(V2="Oui",W2="Oui",X2="Oui"),"Label ISR public, Label Greenfin, Label Finansol",IF(AND(V2="Oui",W2="Oui"),"Label ISR public, Label Greenfin",IF(AND(V2="Oui",X2="Oui"),"Label ISR public, Label Finansol",IF(AND(V2="Oui"),"Label ISR public","Non"))))</f>
        <v>Label ISR public, Label Greenfin, Label Finansol</v>
      </c>
      <c r="V2" s="15" t="str">
        <f>IF(VLOOKUP(C2,Extraction_MorningStar[],224,FALSE)="Oui","Oui","Non")</f>
        <v>Oui</v>
      </c>
      <c r="W2" s="15" t="str">
        <f>IF(COUNTIF(ISIN_Greenfin!$A$1:$A$207,Source!C2)&gt;0,"Oui","Non")</f>
        <v>Oui</v>
      </c>
      <c r="X2" s="15" t="str">
        <f>IF(COUNTIF(ISIN_Finansol!$A$1:$A$146,Source!C2)&gt;0,"Oui","Non")</f>
        <v>Oui</v>
      </c>
      <c r="Y2" s="15" t="str">
        <f>VLOOKUP(C2,Suppéments_SDG[],3,FALSE)</f>
        <v>Non</v>
      </c>
      <c r="Z2" s="15" t="str">
        <f>VLOOKUP(C2,Suppéments_SDG[],4,FALSE)</f>
        <v>Oui</v>
      </c>
      <c r="AA2" s="15" t="str">
        <f>VLOOKUP(C2,Suppéments_SDG[],5,FALSE)</f>
        <v>Non</v>
      </c>
      <c r="AB2" s="15" t="str">
        <f>VLOOKUP(C2,Suppéments_SDG[],6,FALSE)</f>
        <v>Oui</v>
      </c>
      <c r="AC2" s="15" t="str">
        <f>IF(VLOOKUP($C2,Extraction_MorningStar[],191,FALSE)="Oui","Pornographie, ","")&amp;IF(VLOOKUP($C2,Extraction_MorningStar[],192,FALSE)="Oui","Alcool, ","")&amp;IF(VLOOKUP($C2,Extraction_MorningStar[],193,FALSE)="Oui","Tests sur les animaux, ","")&amp;IF(VLOOKUP($C2,Extraction_MorningStar[],194,FALSE)="Oui","Armes controversées, ","")&amp;IF(VLOOKUP($C2,Extraction_MorningStar[],195,FALSE)="Oui","Fourrures et  cuirs, ","")&amp;IF(VLOOKUP($C2,Extraction_MorningStar[],196,FALSE)="Oui","Jeux d'argent, ","")&amp;IF(VLOOKUP($C2,Extraction_MorningStar[],197,FALSE)="Oui","OGM, ","")&amp;IF(VLOOKUP($C2,Extraction_MorningStar[],198,FALSE)="Oui","Armées privées, ","")&amp;IF(VLOOKUP($C2,Extraction_MorningStar[],199,FALSE)="Oui","Nucléaire, ","")&amp;IF(VLOOKUP($C2,Extraction_MorningStar[],200,FALSE)="Oui","Huile de palme, ","")&amp;IF(VLOOKUP($C2,Extraction_MorningStar[],201,FALSE)="Oui","Pesticides, ","")&amp;IF(VLOOKUP($C2,Extraction_MorningStar[],202,FALSE)="Oui","Armes portatives, ","")&amp;IF(VLOOKUP($C2,Extraction_MorningStar[],203,FALSE)="Oui","Charbon thermique, ","")&amp;IF(VLOOKUP($C2,Extraction_MorningStar[],204,FALSE)="Oui","Tabac.","")</f>
        <v>Armes controversées, Jeux d'argent, Nucléaire, Charbon thermique, Tabac.</v>
      </c>
      <c r="AD2" s="15" t="str">
        <f>VLOOKUP(C2,Suppéments_SDG[],7,FALSE)</f>
        <v>Article 9</v>
      </c>
      <c r="AE2" s="15" t="str">
        <f>VLOOKUP(C2,Suppéments_SDG[],8,FALSE)</f>
        <v>1, 2, 3, 4, 6, 7, 8, 9, 10, 11, 12, 13, 14, 15, 17</v>
      </c>
      <c r="AF2" s="15" t="str">
        <f>IF(VLOOKUP(C2,Extraction_MorningStar[],107,FALSE)="Oui","Oui",IF(VLOOKUP(C2,Extraction_MorningStar[],107,FALSE)="Non","Non",IF(VLOOKUP(C2,Extraction_MorningStar[],107,FALSE)=0,"Non")))</f>
        <v>Oui</v>
      </c>
      <c r="AG2" s="15" t="str">
        <f>VLOOKUP(C2,Extraction_MorningStar[],15,FALSE)</f>
        <v>Haut</v>
      </c>
      <c r="AH2" s="15" t="str">
        <f t="shared" ref="AH2:AH40" si="2">IF(AG2="Haut","OOOOO",IF(AG2="Au dessus de la moyenne","OOOO",IF(AG2="Moyenne","OOO",IF(AG2="En dessous de la moyenne","OO",IF(AG2="Bas","O",IF(AG2=0,"",""))))))</f>
        <v>OOOOO</v>
      </c>
      <c r="AI2" s="14" t="str">
        <f>IF(VLOOKUP($C2,Extraction_MorningStar[],72,FALSE)=0,"nul",IF(AND(VLOOKUP($C2,Extraction_MorningStar[],72,FALSE)&gt;0,VLOOKUP($C2,Extraction_MorningStar[],72,FALSE)&lt;1),"inf à 1%",IF(AND(VLOOKUP($C2,Extraction_MorningStar[],72,FALSE)&gt;=1,VLOOKUP($C2,Extraction_MorningStar[],72,FALSE)&lt;=5),"entre 1 et 5%",IF(AND(VLOOKUP($C2,Extraction_MorningStar[],72,FALSE)&gt;5,VLOOKUP($C2,Extraction_MorningStar[],72,FALSE)&lt;=10),"entre 5 et 10%",IF(AND(VLOOKUP($C2,Extraction_MorningStar[],72,FALSE)&gt;10,VLOOKUP($C2,Extraction_MorningStar[],72,FALSE)&lt;=50),"entre 10 et 50%",IF(AND(VLOOKUP($C2,Extraction_MorningStar[],72,FALSE)&gt;50,VLOOKUP($C2,Extraction_MorningStar[],72,FALSE)&lt;=100),"sup à 50%","NC"))))))</f>
        <v>nul</v>
      </c>
      <c r="AJ2" s="15" t="str">
        <f>IF(VLOOKUP($C2,Extraction_MorningStar[],66,FALSE)=0,"nul",IF(AND(VLOOKUP($C2,Extraction_MorningStar[],66,FALSE)&gt;0,VLOOKUP($C2,Extraction_MorningStar[],66,FALSE)&lt;1),"inf à 1%",IF(AND(VLOOKUP($C2,Extraction_MorningStar[],66,FALSE)&gt;=1,VLOOKUP($C2,Extraction_MorningStar[],66,FALSE)&lt;=5),"entre 1 et 5%",IF(AND(VLOOKUP($C2,Extraction_MorningStar[],66,FALSE)&gt;5,VLOOKUP($C2,Extraction_MorningStar[],66,FALSE)&lt;=10),"entre 5 et 10%",IF(AND(VLOOKUP($C2,Extraction_MorningStar[],66,FALSE)&gt;10,VLOOKUP($C2,Extraction_MorningStar[],66,FALSE)&lt;=50),"entre 10 et 50%",IF(AND(VLOOKUP($C2,Extraction_MorningStar[],66,FALSE)&gt;50,VLOOKUP($C2,Extraction_MorningStar[],66,FALSE)&lt;=100),"sup à 50%","NC"))))))</f>
        <v>entre 10 et 50%</v>
      </c>
      <c r="AK2" s="14" t="str">
        <f>IF(VLOOKUP($C2,Extraction_MorningStar[],63,FALSE)=0,"nul",IF(AND(VLOOKUP($C2,Extraction_MorningStar[],63,FALSE)&gt;0,VLOOKUP($C2,Extraction_MorningStar[],63,FALSE)&lt;1),"inf à 1%",IF(AND(VLOOKUP($C2,Extraction_MorningStar[],63,FALSE)&gt;=1,VLOOKUP($C2,Extraction_MorningStar[],63,FALSE)&lt;=5),"entre 1 et 5%",IF(AND(VLOOKUP($C2,Extraction_MorningStar[],63,FALSE)&gt;5,VLOOKUP($C2,Extraction_MorningStar[],63,FALSE)&lt;=10),"entre 5 et 10%",IF(AND(VLOOKUP($C2,Extraction_MorningStar[],63,FALSE)&gt;10,VLOOKUP($C2,Extraction_MorningStar[],63,FALSE)&lt;=50),"entre 10 et 50%",IF(AND(VLOOKUP($C2,Extraction_MorningStar[],63,FALSE)&gt;50,VLOOKUP($C2,Extraction_MorningStar[],63,FALSE)&lt;=100),"sup à 50%","NC"))))))</f>
        <v>inf à 1%</v>
      </c>
      <c r="AL2" s="14" t="str">
        <f>IF(VLOOKUP($C2,Extraction_MorningStar[],60,FALSE)=0,"nul",IF(AND(VLOOKUP($C2,Extraction_MorningStar[],60,FALSE)&gt;0,VLOOKUP($C2,Extraction_MorningStar[],60,FALSE)&lt;1),"inf à 1%",IF(AND(VLOOKUP($C2,Extraction_MorningStar[],60,FALSE)&gt;=1,VLOOKUP($C2,Extraction_MorningStar[],60,FALSE)&lt;=5),"entre 1 et 5%",IF(AND(VLOOKUP($C2,Extraction_MorningStar[],60,FALSE)&gt;5,VLOOKUP($C2,Extraction_MorningStar[],60,FALSE)&lt;=10),"entre 5 et 10%",IF(AND(VLOOKUP($C2,Extraction_MorningStar[],60,FALSE)&gt;10,VLOOKUP($C2,Extraction_MorningStar[],60,FALSE)&lt;=50),"entre 10 et 50%",IF(AND(VLOOKUP($C2,Extraction_MorningStar[],60,FALSE)&gt;50,VLOOKUP($C2,Extraction_MorningStar[],60,FALSE)&lt;=100),"sup à 50%","NC"))))))</f>
        <v>nul</v>
      </c>
      <c r="AM2" s="14" t="str">
        <f>IF(VLOOKUP($C2,Extraction_MorningStar[],78,FALSE)=0,"nul",IF(AND(VLOOKUP($C2,Extraction_MorningStar[],78,FALSE)&gt;0,VLOOKUP($C2,Extraction_MorningStar[],78,FALSE)&lt;1),"inf à 1%",IF(AND(VLOOKUP($C2,Extraction_MorningStar[],78,FALSE)&gt;=1,VLOOKUP($C2,Extraction_MorningStar[],78,FALSE)&lt;=5),"entre 1 et 5%",IF(AND(VLOOKUP($C2,Extraction_MorningStar[],78,FALSE)&gt;5,VLOOKUP($C2,Extraction_MorningStar[],78,FALSE)&lt;=10),"entre 5 et 10%",IF(AND(VLOOKUP($C2,Extraction_MorningStar[],78,FALSE)&gt;10,VLOOKUP($C2,Extraction_MorningStar[],78,FALSE)&lt;=50),"entre 10 et 50%",IF(AND(VLOOKUP($C2,Extraction_MorningStar[],78,FALSE)&gt;50,VLOOKUP($C2,Extraction_MorningStar[],78,FALSE)&lt;=100),"sup à 50%","NC"))))))</f>
        <v>nul</v>
      </c>
      <c r="AN2" s="15" t="str">
        <f>IF(VLOOKUP($C2,Extraction_MorningStar[],84,FALSE)=0,"nul",IF(AND(VLOOKUP($C2,Extraction_MorningStar[],84,FALSE)&gt;0,VLOOKUP($C2,Extraction_MorningStar[],84,FALSE)&lt;1),"inf à 1%",IF(AND(VLOOKUP($C2,Extraction_MorningStar[],84,FALSE)&gt;=1,VLOOKUP($C2,Extraction_MorningStar[],84,FALSE)&lt;=5),"entre 1 et 5%",IF(AND(VLOOKUP($C2,Extraction_MorningStar[],84,FALSE)&gt;5,VLOOKUP($C2,Extraction_MorningStar[],84,FALSE)&lt;=10),"entre 5 et 10%",IF(AND(VLOOKUP($C2,Extraction_MorningStar[],84,FALSE)&gt;10,VLOOKUP($C2,Extraction_MorningStar[],84,FALSE)&lt;=50),"entre 10 et 50%",IF(AND(VLOOKUP($C2,Extraction_MorningStar[],84,FALSE)&gt;50,VLOOKUP($C2,Extraction_MorningStar[],84,FALSE)&lt;=100),"sup à 50%","NC"))))))</f>
        <v>nul</v>
      </c>
      <c r="AO2" s="15" t="str">
        <f>IF(VLOOKUP($C2,Extraction_MorningStar[],87,FALSE)=0,"nul",IF(AND(VLOOKUP($C2,Extraction_MorningStar[],87,FALSE)&gt;0,VLOOKUP($C2,Extraction_MorningStar[],87,FALSE)&lt;1),"inf à 1%",IF(AND(VLOOKUP($C2,Extraction_MorningStar[],87,FALSE)&gt;=1,VLOOKUP($C2,Extraction_MorningStar[],87,FALSE)&lt;=5),"entre 1 et 5%",IF(AND(VLOOKUP($C2,Extraction_MorningStar[],87,FALSE)&gt;5,VLOOKUP($C2,Extraction_MorningStar[],87,FALSE)&lt;=10),"entre 5 et 10%",IF(AND(VLOOKUP($C2,Extraction_MorningStar[],87,FALSE)&gt;10,VLOOKUP($C2,Extraction_MorningStar[],87,FALSE)&lt;=50),"entre 10 et 50%",IF(AND(VLOOKUP($C2,Extraction_MorningStar[],87,FALSE)&gt;50,VLOOKUP($C2,Extraction_MorningStar[],87,FALSE)&lt;=100),"sup à 50%","NC"))))))</f>
        <v>entre 1 et 5%</v>
      </c>
      <c r="AP2" s="14" t="str">
        <f>IF(VLOOKUP($C2,Extraction_MorningStar[],90,FALSE)=0,"nul",IF(AND(VLOOKUP($C2,Extraction_MorningStar[],90,FALSE)&gt;0,VLOOKUP($C2,Extraction_MorningStar[],90,FALSE)&lt;1),"inf à 1%",IF(AND(VLOOKUP($C2,Extraction_MorningStar[],90,FALSE)&gt;=1,VLOOKUP($C2,Extraction_MorningStar[],90,FALSE)&lt;=5),"entre 1 et 5%",IF(AND(VLOOKUP($C2,Extraction_MorningStar[],90,FALSE)&gt;5,VLOOKUP($C2,Extraction_MorningStar[],90,FALSE)&lt;=10),"entre 5 et 10%",IF(AND(VLOOKUP($C2,Extraction_MorningStar[],90,FALSE)&gt;10,VLOOKUP($C2,Extraction_MorningStar[],90,FALSE)&lt;=50),"entre 10 et 50%",IF(AND(VLOOKUP($C2,Extraction_MorningStar[],90,FALSE)&gt;50,VLOOKUP($C2,Extraction_MorningStar[],90,FALSE)&lt;=100),"sup à 50%","NC"))))))</f>
        <v>nul</v>
      </c>
      <c r="AQ2" s="14" t="str">
        <f>IF(VLOOKUP($C2,Extraction_MorningStar[],93,FALSE)=0,"nul",IF(AND(VLOOKUP($C2,Extraction_MorningStar[],93,FALSE)&gt;0,VLOOKUP($C2,Extraction_MorningStar[],93,FALSE)&lt;1),"inf à 1%",IF(AND(VLOOKUP($C2,Extraction_MorningStar[],93,FALSE)&gt;=1,VLOOKUP($C2,Extraction_MorningStar[],93,FALSE)&lt;=5),"entre 1 et 5%",IF(AND(VLOOKUP($C2,Extraction_MorningStar[],93,FALSE)&gt;5,VLOOKUP($C2,Extraction_MorningStar[],93,FALSE)&lt;=10),"entre 5 et 10%",IF(AND(VLOOKUP($C2,Extraction_MorningStar[],93,FALSE)&gt;10,VLOOKUP($C2,Extraction_MorningStar[],93,FALSE)&lt;=50),"entre 10 et 50%",IF(AND(VLOOKUP($C2,Extraction_MorningStar[],93,FALSE)&gt;50,VLOOKUP($C2,Extraction_MorningStar[],93,FALSE)&lt;=100),"sup à 50%","NC"))))))</f>
        <v>inf à 1%</v>
      </c>
      <c r="AR2" s="14" t="str">
        <f>IF(VLOOKUP($C2,Extraction_MorningStar[],96,FALSE)=0,"nul",IF(AND(VLOOKUP($C2,Extraction_MorningStar[],96,FALSE)&gt;0,VLOOKUP($C2,Extraction_MorningStar[],96,FALSE)&lt;1),"inf à 1%",IF(AND(VLOOKUP($C2,Extraction_MorningStar[],96,FALSE)&gt;=1,VLOOKUP($C2,Extraction_MorningStar[],96,FALSE)&lt;=5),"entre 1 et 5%",IF(AND(VLOOKUP($C2,Extraction_MorningStar[],96,FALSE)&gt;5,VLOOKUP($C2,Extraction_MorningStar[],96,FALSE)&lt;=10),"entre 5 et 10%",IF(AND(VLOOKUP($C2,Extraction_MorningStar[],96,FALSE)&gt;10,VLOOKUP($C2,Extraction_MorningStar[],96,FALSE)&lt;=50),"entre 10 et 50%",IF(AND(VLOOKUP($C2,Extraction_MorningStar[],96,FALSE)&gt;50,VLOOKUP($C2,Extraction_MorningStar[],96,FALSE)&lt;=100),"sup à 50%","NC"))))))</f>
        <v>nul</v>
      </c>
      <c r="AS2" s="14" t="str">
        <f>IF(VLOOKUP($C2,Extraction_MorningStar[],99,FALSE)=0,"nul",IF(AND(VLOOKUP($C2,Extraction_MorningStar[],99,FALSE)&gt;0,VLOOKUP($C2,Extraction_MorningStar[],99,FALSE)&lt;1),"inf à 1%",IF(AND(VLOOKUP($C2,Extraction_MorningStar[],99,FALSE)&gt;=1,VLOOKUP($C2,Extraction_MorningStar[],99,FALSE)&lt;=5),"entre 1 et 5%",IF(AND(VLOOKUP($C2,Extraction_MorningStar[],99,FALSE)&gt;5,VLOOKUP($C2,Extraction_MorningStar[],99,FALSE)&lt;=10),"entre 5 et 10%",IF(AND(VLOOKUP($C2,Extraction_MorningStar[],99,FALSE)&gt;10,VLOOKUP($C2,Extraction_MorningStar[],99,FALSE)&lt;=50),"entre 10 et 50%",IF(AND(VLOOKUP($C2,Extraction_MorningStar[],99,FALSE)&gt;50,VLOOKUP($C2,Extraction_MorningStar[],99,FALSE)&lt;=100),"sup à 50%","NC"))))))</f>
        <v>nul</v>
      </c>
      <c r="AT2" s="16" t="str">
        <f>IF(VLOOKUP($C2,Extraction_MorningStar[],81,FALSE)=0,"nul",IF(AND(VLOOKUP($C2,Extraction_MorningStar[],81,FALSE)&gt;0,VLOOKUP($C2,Extraction_MorningStar[],81,FALSE)&lt;1),"inf à 1%",IF(AND(VLOOKUP($C2,Extraction_MorningStar[],81,FALSE)&gt;=1,VLOOKUP($C2,Extraction_MorningStar[],81,FALSE)&lt;=5),"entre 1 et 5%",IF(AND(VLOOKUP($C2,Extraction_MorningStar[],81,FALSE)&gt;5,VLOOKUP($C2,Extraction_MorningStar[],81,FALSE)&lt;=10),"entre 5 et 10%",IF(AND(VLOOKUP($C2,Extraction_MorningStar[],81,FALSE)&gt;10,VLOOKUP($C2,Extraction_MorningStar[],81,FALSE)&lt;=50),"entre 10 et 50%",IF(AND(VLOOKUP($C2,Extraction_MorningStar[],81,FALSE)&gt;50,VLOOKUP($C2,Extraction_MorningStar[],81,FALSE)&lt;=100),"sup à 50%","NC"))))))</f>
        <v>nul</v>
      </c>
      <c r="AU2" s="16" t="str">
        <f>IF(VLOOKUP($C2,Extraction_MorningStar[],102,FALSE)=0,"nul",IF(AND(VLOOKUP($C2,Extraction_MorningStar[],102,FALSE)&gt;0,VLOOKUP($C2,Extraction_MorningStar[],102,FALSE)&lt;1),"inf à 1%",IF(AND(VLOOKUP($C2,Extraction_MorningStar[],102,FALSE)&gt;=1,VLOOKUP($C2,Extraction_MorningStar[],102,FALSE)&lt;=5),"entre 1 et 5%",IF(AND(VLOOKUP($C2,Extraction_MorningStar[],102,FALSE)&gt;5,VLOOKUP($C2,Extraction_MorningStar[],102,FALSE)&lt;=10),"entre 5 et 10%",IF(AND(VLOOKUP($C2,Extraction_MorningStar[],102,FALSE)&gt;10,VLOOKUP($C2,Extraction_MorningStar[],102,FALSE)&lt;=50),"entre 10 et 50%",IF(AND(VLOOKUP($C2,Extraction_MorningStar[],102,FALSE)&gt;50,VLOOKUP($C2,Extraction_MorningStar[],102,FALSE)&lt;=100),"sup à 50%","NC"))))))</f>
        <v>nul</v>
      </c>
      <c r="AV2" s="15">
        <v>5</v>
      </c>
      <c r="AW2" s="17">
        <f>VLOOKUP(C2,Extraction_MorningStar[],223,FALSE)</f>
        <v>5</v>
      </c>
    </row>
    <row r="3" spans="1:49" x14ac:dyDescent="0.25">
      <c r="A3" t="s">
        <v>34</v>
      </c>
      <c r="B3" t="s">
        <v>113</v>
      </c>
      <c r="C3" s="35" t="s">
        <v>103</v>
      </c>
      <c r="D3" s="36" t="str">
        <f>VLOOKUP(Source!C3,Extraction_MorningStar[[ISIN]:[Catégorie Globale]],13,FALSE)</f>
        <v>Actions de PME européennes</v>
      </c>
      <c r="E3" s="38" t="str">
        <f>VLOOKUP(C3,Extraction_MorningStar[[ISIN]:[Name]],2,FALSE)</f>
        <v>Sycomore Fund Europe Happy@Work R EUR</v>
      </c>
      <c r="F3" s="15" t="s">
        <v>36</v>
      </c>
      <c r="G3" s="15" t="str">
        <f>VLOOKUP(Source!C3,Extraction_MorningStar[[ISIN]:[Catégorie Morningstar]],11,FALSE)</f>
        <v>Europe Fonds ouverts  - Actions Zone Euro Flex Cap</v>
      </c>
      <c r="H3" s="15" t="str">
        <f t="shared" si="0"/>
        <v>Europe</v>
      </c>
      <c r="I3" s="47" t="str">
        <f>VLOOKUP(C3,Extraction_MorningStar[],230,FALSE)</f>
        <v>Europe</v>
      </c>
      <c r="J3" s="33" t="str">
        <f>VLOOKUP(C3,Extraction_MorningStar[],221,FALSE)</f>
        <v>EURO STOXX GR EUR</v>
      </c>
      <c r="K3" s="15">
        <f>VLOOKUP(C3,Extraction_MorningStar[[ISIN]:[Management Fee]],6,FALSE)</f>
        <v>2</v>
      </c>
      <c r="L3" s="34">
        <f>IF(VLOOKUP(C3,Extraction_MorningStar[[ISIN]:[Notation  Morningstar]],10,FALSE)=0,"Non noté",VLOOKUP(C3,Extraction_MorningStar[[ISIN]:[Notation  Morningstar]],10,FALSE))</f>
        <v>4</v>
      </c>
      <c r="M3" s="33" t="str">
        <f>VLOOKUP(C3,Extraction_MS_02022022!$A$2:$C$44,3,FALSE)</f>
        <v>Sycomore Asset Management</v>
      </c>
      <c r="N3" s="33">
        <f>VLOOKUP(C3,Extraction_MorningStar[],210,FALSE)</f>
        <v>-19.838650000000001</v>
      </c>
      <c r="O3" s="33">
        <f>VLOOKUP(C3,Extraction_MorningStar[],211,FALSE)</f>
        <v>14.33553</v>
      </c>
      <c r="P3" s="33">
        <f>VLOOKUP(C3,Extraction_MorningStar[],212,FALSE)</f>
        <v>12.40577</v>
      </c>
      <c r="Q3" s="33">
        <f>VLOOKUP(C3,Extraction_MorningStar[],212,FALSE)</f>
        <v>12.40577</v>
      </c>
      <c r="R3" s="33">
        <f>VLOOKUP(C3,Extraction_MorningStar[],213,FALSE)</f>
        <v>1.3590800000000001</v>
      </c>
      <c r="S3" s="19" t="s">
        <v>457</v>
      </c>
      <c r="T3" s="19" t="s">
        <v>460</v>
      </c>
      <c r="U3" s="15" t="str">
        <f t="shared" si="1"/>
        <v>Label ISR public</v>
      </c>
      <c r="V3" s="15" t="str">
        <f>IF(VLOOKUP(C3,Extraction_MorningStar[],224,FALSE)="Oui","Oui","Non")</f>
        <v>Oui</v>
      </c>
      <c r="W3" s="15" t="str">
        <f>IF(COUNTIF(ISIN_Greenfin!$A$1:$A$207,Source!C3)&gt;0,"Oui","Non")</f>
        <v>Non</v>
      </c>
      <c r="X3" s="15" t="str">
        <f>IF(COUNTIF(ISIN_Finansol!$A$1:$A$146,Source!C3)&gt;0,"Oui","Non")</f>
        <v>Non</v>
      </c>
      <c r="Y3" s="15" t="str">
        <f>VLOOKUP(C3,Suppéments_SDG[],3,FALSE)</f>
        <v>Non</v>
      </c>
      <c r="Z3" s="15" t="str">
        <f>VLOOKUP(C3,Suppéments_SDG[],4,FALSE)</f>
        <v>Oui</v>
      </c>
      <c r="AA3" s="15" t="str">
        <f>VLOOKUP(C3,Suppéments_SDG[],5,FALSE)</f>
        <v>Oui</v>
      </c>
      <c r="AB3" s="15" t="str">
        <f>VLOOKUP(C3,Suppéments_SDG[],6,FALSE)</f>
        <v>Oui</v>
      </c>
      <c r="AC3" s="15" t="str">
        <f>IF(VLOOKUP($C3,Extraction_MorningStar[],191,FALSE)="Oui","Pornographie, ","")&amp;IF(VLOOKUP($C3,Extraction_MorningStar[],192,FALSE)="Oui","Alcool, ","")&amp;IF(VLOOKUP($C3,Extraction_MorningStar[],193,FALSE)="Oui","Tests sur les animaux, ","")&amp;IF(VLOOKUP($C3,Extraction_MorningStar[],194,FALSE)="Oui","Armes controversées, ","")&amp;IF(VLOOKUP($C3,Extraction_MorningStar[],195,FALSE)="Oui","Fourrures et  cuirs, ","")&amp;IF(VLOOKUP($C3,Extraction_MorningStar[],196,FALSE)="Oui","Jeux d'argent, ","")&amp;IF(VLOOKUP($C3,Extraction_MorningStar[],197,FALSE)="Oui","OGM, ","")&amp;IF(VLOOKUP($C3,Extraction_MorningStar[],198,FALSE)="Oui","Armées privées, ","")&amp;IF(VLOOKUP($C3,Extraction_MorningStar[],199,FALSE)="Oui","Nucléaire, ","")&amp;IF(VLOOKUP($C3,Extraction_MorningStar[],200,FALSE)="Oui","Huile de palme, ","")&amp;IF(VLOOKUP($C3,Extraction_MorningStar[],201,FALSE)="Oui","Pesticides, ","")&amp;IF(VLOOKUP($C3,Extraction_MorningStar[],202,FALSE)="Oui","Armes portatives, ","")&amp;IF(VLOOKUP($C3,Extraction_MorningStar[],203,FALSE)="Oui","Charbon thermique, ","")&amp;IF(VLOOKUP($C3,Extraction_MorningStar[],204,FALSE)="Oui","Tabac.","")</f>
        <v>Armes controversées, Armes portatives, Charbon thermique, Tabac.</v>
      </c>
      <c r="AD3" s="15" t="str">
        <f>VLOOKUP(C3,Suppéments_SDG[],7,FALSE)</f>
        <v>Article 9</v>
      </c>
      <c r="AE3" s="15" t="str">
        <f>VLOOKUP(C3,Suppéments_SDG[],8,FALSE)</f>
        <v>3, 4, 6, 7, 9, 11, 13, 14</v>
      </c>
      <c r="AF3" s="15" t="str">
        <f>IF(VLOOKUP(C3,Extraction_MorningStar[],107,FALSE)="Oui","Oui",IF(VLOOKUP(C3,Extraction_MorningStar[],107,FALSE)="Non","Non",IF(VLOOKUP(C3,Extraction_MorningStar[],107,FALSE)=0,"Non")))</f>
        <v>Oui</v>
      </c>
      <c r="AG3" s="15" t="str">
        <f>VLOOKUP(C3,Extraction_MorningStar[],15,FALSE)</f>
        <v>Haut</v>
      </c>
      <c r="AH3" s="15" t="str">
        <f t="shared" si="2"/>
        <v>OOOOO</v>
      </c>
      <c r="AI3" s="14" t="str">
        <f>IF(VLOOKUP($C3,Extraction_MorningStar[],72,FALSE)=0,"nul",IF(AND(VLOOKUP($C3,Extraction_MorningStar[],72,FALSE)&gt;0,VLOOKUP($C3,Extraction_MorningStar[],72,FALSE)&lt;1),"inf à 1%",IF(AND(VLOOKUP($C3,Extraction_MorningStar[],72,FALSE)&gt;=1,VLOOKUP($C3,Extraction_MorningStar[],72,FALSE)&lt;=5),"entre 1 et 5%",IF(AND(VLOOKUP($C3,Extraction_MorningStar[],72,FALSE)&gt;5,VLOOKUP($C3,Extraction_MorningStar[],72,FALSE)&lt;=10),"entre 5 et 10%",IF(AND(VLOOKUP($C3,Extraction_MorningStar[],72,FALSE)&gt;10,VLOOKUP($C3,Extraction_MorningStar[],72,FALSE)&lt;=50),"entre 10 et 50%",IF(AND(VLOOKUP($C3,Extraction_MorningStar[],72,FALSE)&gt;50,VLOOKUP($C3,Extraction_MorningStar[],72,FALSE)&lt;=100),"sup à 50%","NC"))))))</f>
        <v>nul</v>
      </c>
      <c r="AJ3" s="15" t="str">
        <f>IF(VLOOKUP($C3,Extraction_MorningStar[],66,FALSE)=0,"nul",IF(AND(VLOOKUP($C3,Extraction_MorningStar[],66,FALSE)&gt;0,VLOOKUP($C3,Extraction_MorningStar[],66,FALSE)&lt;1),"inf à 1%",IF(AND(VLOOKUP($C3,Extraction_MorningStar[],66,FALSE)&gt;=1,VLOOKUP($C3,Extraction_MorningStar[],66,FALSE)&lt;=5),"entre 1 et 5%",IF(AND(VLOOKUP($C3,Extraction_MorningStar[],66,FALSE)&gt;5,VLOOKUP($C3,Extraction_MorningStar[],66,FALSE)&lt;=10),"entre 5 et 10%",IF(AND(VLOOKUP($C3,Extraction_MorningStar[],66,FALSE)&gt;10,VLOOKUP($C3,Extraction_MorningStar[],66,FALSE)&lt;=50),"entre 10 et 50%",IF(AND(VLOOKUP($C3,Extraction_MorningStar[],66,FALSE)&gt;50,VLOOKUP($C3,Extraction_MorningStar[],66,FALSE)&lt;=100),"sup à 50%","NC"))))))</f>
        <v>entre 10 et 50%</v>
      </c>
      <c r="AK3" s="14" t="str">
        <f>IF(VLOOKUP($C3,Extraction_MorningStar[],63,FALSE)=0,"nul",IF(AND(VLOOKUP($C3,Extraction_MorningStar[],63,FALSE)&gt;0,VLOOKUP($C3,Extraction_MorningStar[],63,FALSE)&lt;1),"inf à 1%",IF(AND(VLOOKUP($C3,Extraction_MorningStar[],63,FALSE)&gt;=1,VLOOKUP($C3,Extraction_MorningStar[],63,FALSE)&lt;=5),"entre 1 et 5%",IF(AND(VLOOKUP($C3,Extraction_MorningStar[],63,FALSE)&gt;5,VLOOKUP($C3,Extraction_MorningStar[],63,FALSE)&lt;=10),"entre 5 et 10%",IF(AND(VLOOKUP($C3,Extraction_MorningStar[],63,FALSE)&gt;10,VLOOKUP($C3,Extraction_MorningStar[],63,FALSE)&lt;=50),"entre 10 et 50%",IF(AND(VLOOKUP($C3,Extraction_MorningStar[],63,FALSE)&gt;50,VLOOKUP($C3,Extraction_MorningStar[],63,FALSE)&lt;=100),"sup à 50%","NC"))))))</f>
        <v>entre 1 et 5%</v>
      </c>
      <c r="AL3" s="14" t="str">
        <f>IF(VLOOKUP($C3,Extraction_MorningStar[],60,FALSE)=0,"nul",IF(AND(VLOOKUP($C3,Extraction_MorningStar[],60,FALSE)&gt;0,VLOOKUP($C3,Extraction_MorningStar[],60,FALSE)&lt;1),"inf à 1%",IF(AND(VLOOKUP($C3,Extraction_MorningStar[],60,FALSE)&gt;=1,VLOOKUP($C3,Extraction_MorningStar[],60,FALSE)&lt;=5),"entre 1 et 5%",IF(AND(VLOOKUP($C3,Extraction_MorningStar[],60,FALSE)&gt;5,VLOOKUP($C3,Extraction_MorningStar[],60,FALSE)&lt;=10),"entre 5 et 10%",IF(AND(VLOOKUP($C3,Extraction_MorningStar[],60,FALSE)&gt;10,VLOOKUP($C3,Extraction_MorningStar[],60,FALSE)&lt;=50),"entre 10 et 50%",IF(AND(VLOOKUP($C3,Extraction_MorningStar[],60,FALSE)&gt;50,VLOOKUP($C3,Extraction_MorningStar[],60,FALSE)&lt;=100),"sup à 50%","NC"))))))</f>
        <v>nul</v>
      </c>
      <c r="AM3" s="14" t="str">
        <f>IF(VLOOKUP($C3,Extraction_MorningStar[],78,FALSE)=0,"nul",IF(AND(VLOOKUP($C3,Extraction_MorningStar[],78,FALSE)&gt;0,VLOOKUP($C3,Extraction_MorningStar[],78,FALSE)&lt;1),"inf à 1%",IF(AND(VLOOKUP($C3,Extraction_MorningStar[],78,FALSE)&gt;=1,VLOOKUP($C3,Extraction_MorningStar[],78,FALSE)&lt;=5),"entre 1 et 5%",IF(AND(VLOOKUP($C3,Extraction_MorningStar[],78,FALSE)&gt;5,VLOOKUP($C3,Extraction_MorningStar[],78,FALSE)&lt;=10),"entre 5 et 10%",IF(AND(VLOOKUP($C3,Extraction_MorningStar[],78,FALSE)&gt;10,VLOOKUP($C3,Extraction_MorningStar[],78,FALSE)&lt;=50),"entre 10 et 50%",IF(AND(VLOOKUP($C3,Extraction_MorningStar[],78,FALSE)&gt;50,VLOOKUP($C3,Extraction_MorningStar[],78,FALSE)&lt;=100),"sup à 50%","NC"))))))</f>
        <v>nul</v>
      </c>
      <c r="AN3" s="15" t="str">
        <f>IF(VLOOKUP($C3,Extraction_MorningStar[],84,FALSE)=0,"nul",IF(AND(VLOOKUP($C3,Extraction_MorningStar[],84,FALSE)&gt;0,VLOOKUP($C3,Extraction_MorningStar[],84,FALSE)&lt;1),"inf à 1%",IF(AND(VLOOKUP($C3,Extraction_MorningStar[],84,FALSE)&gt;=1,VLOOKUP($C3,Extraction_MorningStar[],84,FALSE)&lt;=5),"entre 1 et 5%",IF(AND(VLOOKUP($C3,Extraction_MorningStar[],84,FALSE)&gt;5,VLOOKUP($C3,Extraction_MorningStar[],84,FALSE)&lt;=10),"entre 5 et 10%",IF(AND(VLOOKUP($C3,Extraction_MorningStar[],84,FALSE)&gt;10,VLOOKUP($C3,Extraction_MorningStar[],84,FALSE)&lt;=50),"entre 10 et 50%",IF(AND(VLOOKUP($C3,Extraction_MorningStar[],84,FALSE)&gt;50,VLOOKUP($C3,Extraction_MorningStar[],84,FALSE)&lt;=100),"sup à 50%","NC"))))))</f>
        <v>nul</v>
      </c>
      <c r="AO3" s="15" t="str">
        <f>IF(VLOOKUP($C3,Extraction_MorningStar[],87,FALSE)=0,"nul",IF(AND(VLOOKUP($C3,Extraction_MorningStar[],87,FALSE)&gt;0,VLOOKUP($C3,Extraction_MorningStar[],87,FALSE)&lt;1),"inf à 1%",IF(AND(VLOOKUP($C3,Extraction_MorningStar[],87,FALSE)&gt;=1,VLOOKUP($C3,Extraction_MorningStar[],87,FALSE)&lt;=5),"entre 1 et 5%",IF(AND(VLOOKUP($C3,Extraction_MorningStar[],87,FALSE)&gt;5,VLOOKUP($C3,Extraction_MorningStar[],87,FALSE)&lt;=10),"entre 5 et 10%",IF(AND(VLOOKUP($C3,Extraction_MorningStar[],87,FALSE)&gt;10,VLOOKUP($C3,Extraction_MorningStar[],87,FALSE)&lt;=50),"entre 10 et 50%",IF(AND(VLOOKUP($C3,Extraction_MorningStar[],87,FALSE)&gt;50,VLOOKUP($C3,Extraction_MorningStar[],87,FALSE)&lt;=100),"sup à 50%","NC"))))))</f>
        <v>nul</v>
      </c>
      <c r="AP3" s="14" t="str">
        <f>IF(VLOOKUP($C3,Extraction_MorningStar[],90,FALSE)=0,"nul",IF(AND(VLOOKUP($C3,Extraction_MorningStar[],90,FALSE)&gt;0,VLOOKUP($C3,Extraction_MorningStar[],90,FALSE)&lt;1),"inf à 1%",IF(AND(VLOOKUP($C3,Extraction_MorningStar[],90,FALSE)&gt;=1,VLOOKUP($C3,Extraction_MorningStar[],90,FALSE)&lt;=5),"entre 1 et 5%",IF(AND(VLOOKUP($C3,Extraction_MorningStar[],90,FALSE)&gt;5,VLOOKUP($C3,Extraction_MorningStar[],90,FALSE)&lt;=10),"entre 5 et 10%",IF(AND(VLOOKUP($C3,Extraction_MorningStar[],90,FALSE)&gt;10,VLOOKUP($C3,Extraction_MorningStar[],90,FALSE)&lt;=50),"entre 10 et 50%",IF(AND(VLOOKUP($C3,Extraction_MorningStar[],90,FALSE)&gt;50,VLOOKUP($C3,Extraction_MorningStar[],90,FALSE)&lt;=100),"sup à 50%","NC"))))))</f>
        <v>nul</v>
      </c>
      <c r="AQ3" s="14" t="str">
        <f>IF(VLOOKUP($C3,Extraction_MorningStar[],93,FALSE)=0,"nul",IF(AND(VLOOKUP($C3,Extraction_MorningStar[],93,FALSE)&gt;0,VLOOKUP($C3,Extraction_MorningStar[],93,FALSE)&lt;1),"inf à 1%",IF(AND(VLOOKUP($C3,Extraction_MorningStar[],93,FALSE)&gt;=1,VLOOKUP($C3,Extraction_MorningStar[],93,FALSE)&lt;=5),"entre 1 et 5%",IF(AND(VLOOKUP($C3,Extraction_MorningStar[],93,FALSE)&gt;5,VLOOKUP($C3,Extraction_MorningStar[],93,FALSE)&lt;=10),"entre 5 et 10%",IF(AND(VLOOKUP($C3,Extraction_MorningStar[],93,FALSE)&gt;10,VLOOKUP($C3,Extraction_MorningStar[],93,FALSE)&lt;=50),"entre 10 et 50%",IF(AND(VLOOKUP($C3,Extraction_MorningStar[],93,FALSE)&gt;50,VLOOKUP($C3,Extraction_MorningStar[],93,FALSE)&lt;=100),"sup à 50%","NC"))))))</f>
        <v>nul</v>
      </c>
      <c r="AR3" s="14" t="str">
        <f>IF(VLOOKUP($C3,Extraction_MorningStar[],96,FALSE)=0,"nul",IF(AND(VLOOKUP($C3,Extraction_MorningStar[],96,FALSE)&gt;0,VLOOKUP($C3,Extraction_MorningStar[],96,FALSE)&lt;1),"inf à 1%",IF(AND(VLOOKUP($C3,Extraction_MorningStar[],96,FALSE)&gt;=1,VLOOKUP($C3,Extraction_MorningStar[],96,FALSE)&lt;=5),"entre 1 et 5%",IF(AND(VLOOKUP($C3,Extraction_MorningStar[],96,FALSE)&gt;5,VLOOKUP($C3,Extraction_MorningStar[],96,FALSE)&lt;=10),"entre 5 et 10%",IF(AND(VLOOKUP($C3,Extraction_MorningStar[],96,FALSE)&gt;10,VLOOKUP($C3,Extraction_MorningStar[],96,FALSE)&lt;=50),"entre 10 et 50%",IF(AND(VLOOKUP($C3,Extraction_MorningStar[],96,FALSE)&gt;50,VLOOKUP($C3,Extraction_MorningStar[],96,FALSE)&lt;=100),"sup à 50%","NC"))))))</f>
        <v>nul</v>
      </c>
      <c r="AS3" s="14" t="str">
        <f>IF(VLOOKUP($C3,Extraction_MorningStar[],99,FALSE)=0,"nul",IF(AND(VLOOKUP($C3,Extraction_MorningStar[],99,FALSE)&gt;0,VLOOKUP($C3,Extraction_MorningStar[],99,FALSE)&lt;1),"inf à 1%",IF(AND(VLOOKUP($C3,Extraction_MorningStar[],99,FALSE)&gt;=1,VLOOKUP($C3,Extraction_MorningStar[],99,FALSE)&lt;=5),"entre 1 et 5%",IF(AND(VLOOKUP($C3,Extraction_MorningStar[],99,FALSE)&gt;5,VLOOKUP($C3,Extraction_MorningStar[],99,FALSE)&lt;=10),"entre 5 et 10%",IF(AND(VLOOKUP($C3,Extraction_MorningStar[],99,FALSE)&gt;10,VLOOKUP($C3,Extraction_MorningStar[],99,FALSE)&lt;=50),"entre 10 et 50%",IF(AND(VLOOKUP($C3,Extraction_MorningStar[],99,FALSE)&gt;50,VLOOKUP($C3,Extraction_MorningStar[],99,FALSE)&lt;=100),"sup à 50%","NC"))))))</f>
        <v>nul</v>
      </c>
      <c r="AT3" s="16" t="str">
        <f>IF(VLOOKUP($C3,Extraction_MorningStar[],81,FALSE)=0,"nul",IF(AND(VLOOKUP($C3,Extraction_MorningStar[],81,FALSE)&gt;0,VLOOKUP($C3,Extraction_MorningStar[],81,FALSE)&lt;1),"inf à 1%",IF(AND(VLOOKUP($C3,Extraction_MorningStar[],81,FALSE)&gt;=1,VLOOKUP($C3,Extraction_MorningStar[],81,FALSE)&lt;=5),"entre 1 et 5%",IF(AND(VLOOKUP($C3,Extraction_MorningStar[],81,FALSE)&gt;5,VLOOKUP($C3,Extraction_MorningStar[],81,FALSE)&lt;=10),"entre 5 et 10%",IF(AND(VLOOKUP($C3,Extraction_MorningStar[],81,FALSE)&gt;10,VLOOKUP($C3,Extraction_MorningStar[],81,FALSE)&lt;=50),"entre 10 et 50%",IF(AND(VLOOKUP($C3,Extraction_MorningStar[],81,FALSE)&gt;50,VLOOKUP($C3,Extraction_MorningStar[],81,FALSE)&lt;=100),"sup à 50%","NC"))))))</f>
        <v>nul</v>
      </c>
      <c r="AU3" s="16" t="str">
        <f>IF(VLOOKUP($C3,Extraction_MorningStar[],102,FALSE)=0,"nul",IF(AND(VLOOKUP($C3,Extraction_MorningStar[],102,FALSE)&gt;0,VLOOKUP($C3,Extraction_MorningStar[],102,FALSE)&lt;1),"inf à 1%",IF(AND(VLOOKUP($C3,Extraction_MorningStar[],102,FALSE)&gt;=1,VLOOKUP($C3,Extraction_MorningStar[],102,FALSE)&lt;=5),"entre 1 et 5%",IF(AND(VLOOKUP($C3,Extraction_MorningStar[],102,FALSE)&gt;5,VLOOKUP($C3,Extraction_MorningStar[],102,FALSE)&lt;=10),"entre 5 et 10%",IF(AND(VLOOKUP($C3,Extraction_MorningStar[],102,FALSE)&gt;10,VLOOKUP($C3,Extraction_MorningStar[],102,FALSE)&lt;=50),"entre 10 et 50%",IF(AND(VLOOKUP($C3,Extraction_MorningStar[],102,FALSE)&gt;50,VLOOKUP($C3,Extraction_MorningStar[],102,FALSE)&lt;=100),"sup à 50%","NC"))))))</f>
        <v>nul</v>
      </c>
      <c r="AV3" s="15">
        <v>2</v>
      </c>
      <c r="AW3" s="17">
        <f>VLOOKUP(C3,Extraction_MorningStar[],223,FALSE)</f>
        <v>6</v>
      </c>
    </row>
    <row r="4" spans="1:49" x14ac:dyDescent="0.25">
      <c r="A4" t="s">
        <v>34</v>
      </c>
      <c r="B4" t="s">
        <v>113</v>
      </c>
      <c r="C4" s="35" t="s">
        <v>366</v>
      </c>
      <c r="D4" s="36" t="str">
        <f>VLOOKUP(Source!C4,Extraction_MorningStar[[ISIN]:[Catégorie Globale]],13,FALSE)</f>
        <v>Equity Miscellaneous</v>
      </c>
      <c r="E4" s="38" t="str">
        <f>VLOOKUP(C4,Extraction_MorningStar[[ISIN]:[Name]],2,FALSE)</f>
        <v>RobecoSAM Sustainable Water Eqs D EUR</v>
      </c>
      <c r="F4" s="15" t="s">
        <v>36</v>
      </c>
      <c r="G4" s="15" t="str">
        <f>VLOOKUP(Source!C4,Extraction_MorningStar[[ISIN]:[Catégorie Morningstar]],11,FALSE)</f>
        <v>Europe Fonds ouverts  - Actions Secteur Eau</v>
      </c>
      <c r="H4" s="15" t="str">
        <f t="shared" si="0"/>
        <v>Monde</v>
      </c>
      <c r="I4" s="47" t="str">
        <f>VLOOKUP(C4,Extraction_MorningStar[],230,FALSE)</f>
        <v>Global</v>
      </c>
      <c r="J4" s="33" t="str">
        <f>VLOOKUP(C4,Extraction_MorningStar[],221,FALSE)</f>
        <v>MSCI World NR EUR</v>
      </c>
      <c r="K4" s="15">
        <f>VLOOKUP(C4,Extraction_MorningStar[[ISIN]:[Management Fee]],6,FALSE)</f>
        <v>1.5</v>
      </c>
      <c r="L4" s="34">
        <f>IF(VLOOKUP(C4,Extraction_MorningStar[[ISIN]:[Notation  Morningstar]],10,FALSE)=0,"Non noté",VLOOKUP(C4,Extraction_MorningStar[[ISIN]:[Notation  Morningstar]],10,FALSE))</f>
        <v>4</v>
      </c>
      <c r="M4" s="33" t="str">
        <f>VLOOKUP(C4,Extraction_MS_02022022!$A$2:$C$44,3,FALSE)</f>
        <v>Robeco Institutional Asset Management BV</v>
      </c>
      <c r="N4" s="33">
        <f>VLOOKUP(C4,Extraction_MorningStar[],210,FALSE)</f>
        <v>-21.529620000000001</v>
      </c>
      <c r="O4" s="33">
        <f>VLOOKUP(C4,Extraction_MorningStar[],211,FALSE)</f>
        <v>38.467199999999998</v>
      </c>
      <c r="P4" s="33">
        <f>VLOOKUP(C4,Extraction_MorningStar[],212,FALSE)</f>
        <v>11.73405</v>
      </c>
      <c r="Q4" s="33">
        <f>VLOOKUP(C4,Extraction_MorningStar[],212,FALSE)</f>
        <v>11.73405</v>
      </c>
      <c r="R4" s="33">
        <f>VLOOKUP(C4,Extraction_MorningStar[],213,FALSE)</f>
        <v>7.1776200000000001</v>
      </c>
      <c r="S4" s="19" t="s">
        <v>458</v>
      </c>
      <c r="T4" s="19" t="s">
        <v>38</v>
      </c>
      <c r="U4" s="15" t="str">
        <f t="shared" si="1"/>
        <v>Non</v>
      </c>
      <c r="V4" s="15" t="str">
        <f>IF(VLOOKUP(C4,Extraction_MorningStar[],224,FALSE)="Oui","Oui","Non")</f>
        <v>Non</v>
      </c>
      <c r="W4" s="15" t="str">
        <f>IF(COUNTIF(ISIN_Greenfin!$A$1:$A$207,Source!C4)&gt;0,"Oui","Non")</f>
        <v>Non</v>
      </c>
      <c r="X4" s="15" t="str">
        <f>IF(COUNTIF(ISIN_Finansol!$A$1:$A$146,Source!C4)&gt;0,"Oui","Non")</f>
        <v>Non</v>
      </c>
      <c r="Y4" s="15" t="str">
        <f>VLOOKUP(C4,Suppéments_SDG[],3,FALSE)</f>
        <v>Non</v>
      </c>
      <c r="Z4" s="15" t="str">
        <f>VLOOKUP(C4,Suppéments_SDG[],4,FALSE)</f>
        <v>Non</v>
      </c>
      <c r="AA4" s="15" t="str">
        <f>VLOOKUP(C4,Suppéments_SDG[],5,FALSE)</f>
        <v>Oui</v>
      </c>
      <c r="AB4" s="15" t="str">
        <f>VLOOKUP(C4,Suppéments_SDG[],6,FALSE)</f>
        <v>Oui</v>
      </c>
      <c r="AC4" s="15" t="str">
        <f>IF(VLOOKUP($C4,Extraction_MorningStar[],191,FALSE)="Oui","Pornographie, ","")&amp;IF(VLOOKUP($C4,Extraction_MorningStar[],192,FALSE)="Oui","Alcool, ","")&amp;IF(VLOOKUP($C4,Extraction_MorningStar[],193,FALSE)="Oui","Tests sur les animaux, ","")&amp;IF(VLOOKUP($C4,Extraction_MorningStar[],194,FALSE)="Oui","Armes controversées, ","")&amp;IF(VLOOKUP($C4,Extraction_MorningStar[],195,FALSE)="Oui","Fourrures et  cuirs, ","")&amp;IF(VLOOKUP($C4,Extraction_MorningStar[],196,FALSE)="Oui","Jeux d'argent, ","")&amp;IF(VLOOKUP($C4,Extraction_MorningStar[],197,FALSE)="Oui","OGM, ","")&amp;IF(VLOOKUP($C4,Extraction_MorningStar[],198,FALSE)="Oui","Armées privées, ","")&amp;IF(VLOOKUP($C4,Extraction_MorningStar[],199,FALSE)="Oui","Nucléaire, ","")&amp;IF(VLOOKUP($C4,Extraction_MorningStar[],200,FALSE)="Oui","Huile de palme, ","")&amp;IF(VLOOKUP($C4,Extraction_MorningStar[],201,FALSE)="Oui","Pesticides, ","")&amp;IF(VLOOKUP($C4,Extraction_MorningStar[],202,FALSE)="Oui","Armes portatives, ","")&amp;IF(VLOOKUP($C4,Extraction_MorningStar[],203,FALSE)="Oui","Charbon thermique, ","")&amp;IF(VLOOKUP($C4,Extraction_MorningStar[],204,FALSE)="Oui","Tabac.","")</f>
        <v>Pornographie, Alcool, Armes controversées, Jeux d'argent, Armées privées, Nucléaire, Huile de palme, Armes portatives, Charbon thermique, Tabac.</v>
      </c>
      <c r="AD4" s="15" t="str">
        <f>VLOOKUP(C4,Suppéments_SDG[],7,FALSE)</f>
        <v>Article 9</v>
      </c>
      <c r="AE4" s="15" t="str">
        <f>VLOOKUP(C4,Suppéments_SDG[],8,FALSE)</f>
        <v>3, 6, 9, 11, 12, 14</v>
      </c>
      <c r="AF4" s="15" t="str">
        <f>IF(VLOOKUP(C4,Extraction_MorningStar[],107,FALSE)="Oui","Oui",IF(VLOOKUP(C4,Extraction_MorningStar[],107,FALSE)="Non","Non",IF(VLOOKUP(C4,Extraction_MorningStar[],107,FALSE)=0,"Non")))</f>
        <v>Oui</v>
      </c>
      <c r="AG4" s="15" t="str">
        <f>VLOOKUP(C4,Extraction_MorningStar[],15,FALSE)</f>
        <v>Au dessus de la moyenne</v>
      </c>
      <c r="AH4" s="15" t="str">
        <f t="shared" si="2"/>
        <v>OOOO</v>
      </c>
      <c r="AI4" s="14" t="str">
        <f>IF(VLOOKUP($C4,Extraction_MorningStar[],72,FALSE)=0,"nul",IF(AND(VLOOKUP($C4,Extraction_MorningStar[],72,FALSE)&gt;0,VLOOKUP($C4,Extraction_MorningStar[],72,FALSE)&lt;1),"inf à 1%",IF(AND(VLOOKUP($C4,Extraction_MorningStar[],72,FALSE)&gt;=1,VLOOKUP($C4,Extraction_MorningStar[],72,FALSE)&lt;=5),"entre 1 et 5%",IF(AND(VLOOKUP($C4,Extraction_MorningStar[],72,FALSE)&gt;5,VLOOKUP($C4,Extraction_MorningStar[],72,FALSE)&lt;=10),"entre 5 et 10%",IF(AND(VLOOKUP($C4,Extraction_MorningStar[],72,FALSE)&gt;10,VLOOKUP($C4,Extraction_MorningStar[],72,FALSE)&lt;=50),"entre 10 et 50%",IF(AND(VLOOKUP($C4,Extraction_MorningStar[],72,FALSE)&gt;50,VLOOKUP($C4,Extraction_MorningStar[],72,FALSE)&lt;=100),"sup à 50%","NC"))))))</f>
        <v>nul</v>
      </c>
      <c r="AJ4" s="15" t="str">
        <f>IF(VLOOKUP($C4,Extraction_MorningStar[],66,FALSE)=0,"nul",IF(AND(VLOOKUP($C4,Extraction_MorningStar[],66,FALSE)&gt;0,VLOOKUP($C4,Extraction_MorningStar[],66,FALSE)&lt;1),"inf à 1%",IF(AND(VLOOKUP($C4,Extraction_MorningStar[],66,FALSE)&gt;=1,VLOOKUP($C4,Extraction_MorningStar[],66,FALSE)&lt;=5),"entre 1 et 5%",IF(AND(VLOOKUP($C4,Extraction_MorningStar[],66,FALSE)&gt;5,VLOOKUP($C4,Extraction_MorningStar[],66,FALSE)&lt;=10),"entre 5 et 10%",IF(AND(VLOOKUP($C4,Extraction_MorningStar[],66,FALSE)&gt;10,VLOOKUP($C4,Extraction_MorningStar[],66,FALSE)&lt;=50),"entre 10 et 50%",IF(AND(VLOOKUP($C4,Extraction_MorningStar[],66,FALSE)&gt;50,VLOOKUP($C4,Extraction_MorningStar[],66,FALSE)&lt;=100),"sup à 50%","NC"))))))</f>
        <v>entre 10 et 50%</v>
      </c>
      <c r="AK4" s="14" t="str">
        <f>IF(VLOOKUP($C4,Extraction_MorningStar[],63,FALSE)=0,"nul",IF(AND(VLOOKUP($C4,Extraction_MorningStar[],63,FALSE)&gt;0,VLOOKUP($C4,Extraction_MorningStar[],63,FALSE)&lt;1),"inf à 1%",IF(AND(VLOOKUP($C4,Extraction_MorningStar[],63,FALSE)&gt;=1,VLOOKUP($C4,Extraction_MorningStar[],63,FALSE)&lt;=5),"entre 1 et 5%",IF(AND(VLOOKUP($C4,Extraction_MorningStar[],63,FALSE)&gt;5,VLOOKUP($C4,Extraction_MorningStar[],63,FALSE)&lt;=10),"entre 5 et 10%",IF(AND(VLOOKUP($C4,Extraction_MorningStar[],63,FALSE)&gt;10,VLOOKUP($C4,Extraction_MorningStar[],63,FALSE)&lt;=50),"entre 10 et 50%",IF(AND(VLOOKUP($C4,Extraction_MorningStar[],63,FALSE)&gt;50,VLOOKUP($C4,Extraction_MorningStar[],63,FALSE)&lt;=100),"sup à 50%","NC"))))))</f>
        <v>nul</v>
      </c>
      <c r="AL4" s="14" t="str">
        <f>IF(VLOOKUP($C4,Extraction_MorningStar[],60,FALSE)=0,"nul",IF(AND(VLOOKUP($C4,Extraction_MorningStar[],60,FALSE)&gt;0,VLOOKUP($C4,Extraction_MorningStar[],60,FALSE)&lt;1),"inf à 1%",IF(AND(VLOOKUP($C4,Extraction_MorningStar[],60,FALSE)&gt;=1,VLOOKUP($C4,Extraction_MorningStar[],60,FALSE)&lt;=5),"entre 1 et 5%",IF(AND(VLOOKUP($C4,Extraction_MorningStar[],60,FALSE)&gt;5,VLOOKUP($C4,Extraction_MorningStar[],60,FALSE)&lt;=10),"entre 5 et 10%",IF(AND(VLOOKUP($C4,Extraction_MorningStar[],60,FALSE)&gt;10,VLOOKUP($C4,Extraction_MorningStar[],60,FALSE)&lt;=50),"entre 10 et 50%",IF(AND(VLOOKUP($C4,Extraction_MorningStar[],60,FALSE)&gt;50,VLOOKUP($C4,Extraction_MorningStar[],60,FALSE)&lt;=100),"sup à 50%","NC"))))))</f>
        <v>nul</v>
      </c>
      <c r="AM4" s="14" t="str">
        <f>IF(VLOOKUP($C4,Extraction_MorningStar[],78,FALSE)=0,"nul",IF(AND(VLOOKUP($C4,Extraction_MorningStar[],78,FALSE)&gt;0,VLOOKUP($C4,Extraction_MorningStar[],78,FALSE)&lt;1),"inf à 1%",IF(AND(VLOOKUP($C4,Extraction_MorningStar[],78,FALSE)&gt;=1,VLOOKUP($C4,Extraction_MorningStar[],78,FALSE)&lt;=5),"entre 1 et 5%",IF(AND(VLOOKUP($C4,Extraction_MorningStar[],78,FALSE)&gt;5,VLOOKUP($C4,Extraction_MorningStar[],78,FALSE)&lt;=10),"entre 5 et 10%",IF(AND(VLOOKUP($C4,Extraction_MorningStar[],78,FALSE)&gt;10,VLOOKUP($C4,Extraction_MorningStar[],78,FALSE)&lt;=50),"entre 10 et 50%",IF(AND(VLOOKUP($C4,Extraction_MorningStar[],78,FALSE)&gt;50,VLOOKUP($C4,Extraction_MorningStar[],78,FALSE)&lt;=100),"sup à 50%","NC"))))))</f>
        <v>nul</v>
      </c>
      <c r="AN4" s="15" t="str">
        <f>IF(VLOOKUP($C4,Extraction_MorningStar[],84,FALSE)=0,"nul",IF(AND(VLOOKUP($C4,Extraction_MorningStar[],84,FALSE)&gt;0,VLOOKUP($C4,Extraction_MorningStar[],84,FALSE)&lt;1),"inf à 1%",IF(AND(VLOOKUP($C4,Extraction_MorningStar[],84,FALSE)&gt;=1,VLOOKUP($C4,Extraction_MorningStar[],84,FALSE)&lt;=5),"entre 1 et 5%",IF(AND(VLOOKUP($C4,Extraction_MorningStar[],84,FALSE)&gt;5,VLOOKUP($C4,Extraction_MorningStar[],84,FALSE)&lt;=10),"entre 5 et 10%",IF(AND(VLOOKUP($C4,Extraction_MorningStar[],84,FALSE)&gt;10,VLOOKUP($C4,Extraction_MorningStar[],84,FALSE)&lt;=50),"entre 10 et 50%",IF(AND(VLOOKUP($C4,Extraction_MorningStar[],84,FALSE)&gt;50,VLOOKUP($C4,Extraction_MorningStar[],84,FALSE)&lt;=100),"sup à 50%","NC"))))))</f>
        <v>nul</v>
      </c>
      <c r="AO4" s="15" t="str">
        <f>IF(VLOOKUP($C4,Extraction_MorningStar[],87,FALSE)=0,"nul",IF(AND(VLOOKUP($C4,Extraction_MorningStar[],87,FALSE)&gt;0,VLOOKUP($C4,Extraction_MorningStar[],87,FALSE)&lt;1),"inf à 1%",IF(AND(VLOOKUP($C4,Extraction_MorningStar[],87,FALSE)&gt;=1,VLOOKUP($C4,Extraction_MorningStar[],87,FALSE)&lt;=5),"entre 1 et 5%",IF(AND(VLOOKUP($C4,Extraction_MorningStar[],87,FALSE)&gt;5,VLOOKUP($C4,Extraction_MorningStar[],87,FALSE)&lt;=10),"entre 5 et 10%",IF(AND(VLOOKUP($C4,Extraction_MorningStar[],87,FALSE)&gt;10,VLOOKUP($C4,Extraction_MorningStar[],87,FALSE)&lt;=50),"entre 10 et 50%",IF(AND(VLOOKUP($C4,Extraction_MorningStar[],87,FALSE)&gt;50,VLOOKUP($C4,Extraction_MorningStar[],87,FALSE)&lt;=100),"sup à 50%","NC"))))))</f>
        <v>nul</v>
      </c>
      <c r="AP4" s="14" t="str">
        <f>IF(VLOOKUP($C4,Extraction_MorningStar[],90,FALSE)=0,"nul",IF(AND(VLOOKUP($C4,Extraction_MorningStar[],90,FALSE)&gt;0,VLOOKUP($C4,Extraction_MorningStar[],90,FALSE)&lt;1),"inf à 1%",IF(AND(VLOOKUP($C4,Extraction_MorningStar[],90,FALSE)&gt;=1,VLOOKUP($C4,Extraction_MorningStar[],90,FALSE)&lt;=5),"entre 1 et 5%",IF(AND(VLOOKUP($C4,Extraction_MorningStar[],90,FALSE)&gt;5,VLOOKUP($C4,Extraction_MorningStar[],90,FALSE)&lt;=10),"entre 5 et 10%",IF(AND(VLOOKUP($C4,Extraction_MorningStar[],90,FALSE)&gt;10,VLOOKUP($C4,Extraction_MorningStar[],90,FALSE)&lt;=50),"entre 10 et 50%",IF(AND(VLOOKUP($C4,Extraction_MorningStar[],90,FALSE)&gt;50,VLOOKUP($C4,Extraction_MorningStar[],90,FALSE)&lt;=100),"sup à 50%","NC"))))))</f>
        <v>nul</v>
      </c>
      <c r="AQ4" s="14" t="str">
        <f>IF(VLOOKUP($C4,Extraction_MorningStar[],93,FALSE)=0,"nul",IF(AND(VLOOKUP($C4,Extraction_MorningStar[],93,FALSE)&gt;0,VLOOKUP($C4,Extraction_MorningStar[],93,FALSE)&lt;1),"inf à 1%",IF(AND(VLOOKUP($C4,Extraction_MorningStar[],93,FALSE)&gt;=1,VLOOKUP($C4,Extraction_MorningStar[],93,FALSE)&lt;=5),"entre 1 et 5%",IF(AND(VLOOKUP($C4,Extraction_MorningStar[],93,FALSE)&gt;5,VLOOKUP($C4,Extraction_MorningStar[],93,FALSE)&lt;=10),"entre 5 et 10%",IF(AND(VLOOKUP($C4,Extraction_MorningStar[],93,FALSE)&gt;10,VLOOKUP($C4,Extraction_MorningStar[],93,FALSE)&lt;=50),"entre 10 et 50%",IF(AND(VLOOKUP($C4,Extraction_MorningStar[],93,FALSE)&gt;50,VLOOKUP($C4,Extraction_MorningStar[],93,FALSE)&lt;=100),"sup à 50%","NC"))))))</f>
        <v>inf à 1%</v>
      </c>
      <c r="AR4" s="14" t="str">
        <f>IF(VLOOKUP($C4,Extraction_MorningStar[],96,FALSE)=0,"nul",IF(AND(VLOOKUP($C4,Extraction_MorningStar[],96,FALSE)&gt;0,VLOOKUP($C4,Extraction_MorningStar[],96,FALSE)&lt;1),"inf à 1%",IF(AND(VLOOKUP($C4,Extraction_MorningStar[],96,FALSE)&gt;=1,VLOOKUP($C4,Extraction_MorningStar[],96,FALSE)&lt;=5),"entre 1 et 5%",IF(AND(VLOOKUP($C4,Extraction_MorningStar[],96,FALSE)&gt;5,VLOOKUP($C4,Extraction_MorningStar[],96,FALSE)&lt;=10),"entre 5 et 10%",IF(AND(VLOOKUP($C4,Extraction_MorningStar[],96,FALSE)&gt;10,VLOOKUP($C4,Extraction_MorningStar[],96,FALSE)&lt;=50),"entre 10 et 50%",IF(AND(VLOOKUP($C4,Extraction_MorningStar[],96,FALSE)&gt;50,VLOOKUP($C4,Extraction_MorningStar[],96,FALSE)&lt;=100),"sup à 50%","NC"))))))</f>
        <v>nul</v>
      </c>
      <c r="AS4" s="14" t="str">
        <f>IF(VLOOKUP($C4,Extraction_MorningStar[],99,FALSE)=0,"nul",IF(AND(VLOOKUP($C4,Extraction_MorningStar[],99,FALSE)&gt;0,VLOOKUP($C4,Extraction_MorningStar[],99,FALSE)&lt;1),"inf à 1%",IF(AND(VLOOKUP($C4,Extraction_MorningStar[],99,FALSE)&gt;=1,VLOOKUP($C4,Extraction_MorningStar[],99,FALSE)&lt;=5),"entre 1 et 5%",IF(AND(VLOOKUP($C4,Extraction_MorningStar[],99,FALSE)&gt;5,VLOOKUP($C4,Extraction_MorningStar[],99,FALSE)&lt;=10),"entre 5 et 10%",IF(AND(VLOOKUP($C4,Extraction_MorningStar[],99,FALSE)&gt;10,VLOOKUP($C4,Extraction_MorningStar[],99,FALSE)&lt;=50),"entre 10 et 50%",IF(AND(VLOOKUP($C4,Extraction_MorningStar[],99,FALSE)&gt;50,VLOOKUP($C4,Extraction_MorningStar[],99,FALSE)&lt;=100),"sup à 50%","NC"))))))</f>
        <v>entre 1 et 5%</v>
      </c>
      <c r="AT4" s="16" t="str">
        <f>IF(VLOOKUP($C4,Extraction_MorningStar[],81,FALSE)=0,"nul",IF(AND(VLOOKUP($C4,Extraction_MorningStar[],81,FALSE)&gt;0,VLOOKUP($C4,Extraction_MorningStar[],81,FALSE)&lt;1),"inf à 1%",IF(AND(VLOOKUP($C4,Extraction_MorningStar[],81,FALSE)&gt;=1,VLOOKUP($C4,Extraction_MorningStar[],81,FALSE)&lt;=5),"entre 1 et 5%",IF(AND(VLOOKUP($C4,Extraction_MorningStar[],81,FALSE)&gt;5,VLOOKUP($C4,Extraction_MorningStar[],81,FALSE)&lt;=10),"entre 5 et 10%",IF(AND(VLOOKUP($C4,Extraction_MorningStar[],81,FALSE)&gt;10,VLOOKUP($C4,Extraction_MorningStar[],81,FALSE)&lt;=50),"entre 10 et 50%",IF(AND(VLOOKUP($C4,Extraction_MorningStar[],81,FALSE)&gt;50,VLOOKUP($C4,Extraction_MorningStar[],81,FALSE)&lt;=100),"sup à 50%","NC"))))))</f>
        <v>nul</v>
      </c>
      <c r="AU4" s="16" t="str">
        <f>IF(VLOOKUP($C4,Extraction_MorningStar[],102,FALSE)=0,"nul",IF(AND(VLOOKUP($C4,Extraction_MorningStar[],102,FALSE)&gt;0,VLOOKUP($C4,Extraction_MorningStar[],102,FALSE)&lt;1),"inf à 1%",IF(AND(VLOOKUP($C4,Extraction_MorningStar[],102,FALSE)&gt;=1,VLOOKUP($C4,Extraction_MorningStar[],102,FALSE)&lt;=5),"entre 1 et 5%",IF(AND(VLOOKUP($C4,Extraction_MorningStar[],102,FALSE)&gt;5,VLOOKUP($C4,Extraction_MorningStar[],102,FALSE)&lt;=10),"entre 5 et 10%",IF(AND(VLOOKUP($C4,Extraction_MorningStar[],102,FALSE)&gt;10,VLOOKUP($C4,Extraction_MorningStar[],102,FALSE)&lt;=50),"entre 10 et 50%",IF(AND(VLOOKUP($C4,Extraction_MorningStar[],102,FALSE)&gt;50,VLOOKUP($C4,Extraction_MorningStar[],102,FALSE)&lt;=100),"sup à 50%","NC"))))))</f>
        <v>nul</v>
      </c>
      <c r="AV4" s="15">
        <v>3</v>
      </c>
      <c r="AW4" s="17">
        <f>VLOOKUP(C4,Extraction_MorningStar[],223,FALSE)</f>
        <v>6</v>
      </c>
    </row>
    <row r="5" spans="1:49" x14ac:dyDescent="0.25">
      <c r="A5" t="s">
        <v>34</v>
      </c>
      <c r="B5" t="s">
        <v>113</v>
      </c>
      <c r="C5" s="35" t="s">
        <v>89</v>
      </c>
      <c r="D5" s="36" t="str">
        <f>VLOOKUP(Source!C5,Extraction_MorningStar[[ISIN]:[Catégorie Globale]],13,FALSE)</f>
        <v>Actions International Gdes Cap. Mixte</v>
      </c>
      <c r="E5" s="38" t="str">
        <f>VLOOKUP(C5,Extraction_MorningStar[[ISIN]:[Name]],2,FALSE)</f>
        <v>Pictet - Global Envir Opps R EUR</v>
      </c>
      <c r="F5" s="15" t="s">
        <v>36</v>
      </c>
      <c r="G5" s="15" t="str">
        <f>VLOOKUP(Source!C5,Extraction_MorningStar[[ISIN]:[Catégorie Morningstar]],11,FALSE)</f>
        <v>Europe Fonds ouverts  - Actions Secteur Ecologie</v>
      </c>
      <c r="H5" s="15" t="str">
        <f t="shared" si="0"/>
        <v>Monde</v>
      </c>
      <c r="I5" s="47" t="str">
        <f>VLOOKUP(C5,Extraction_MorningStar[],230,FALSE)</f>
        <v>Global</v>
      </c>
      <c r="J5" s="33" t="str">
        <f>VLOOKUP(C5,Extraction_MorningStar[],221,FALSE)</f>
        <v>MSCI ACWI NR EUR</v>
      </c>
      <c r="K5" s="15">
        <f>VLOOKUP(C5,Extraction_MorningStar[[ISIN]:[Management Fee]],6,FALSE)</f>
        <v>2.2999999999999998</v>
      </c>
      <c r="L5" s="34">
        <f>IF(VLOOKUP(C5,Extraction_MorningStar[[ISIN]:[Notation  Morningstar]],10,FALSE)=0,"Non noté",VLOOKUP(C5,Extraction_MorningStar[[ISIN]:[Notation  Morningstar]],10,FALSE))</f>
        <v>4</v>
      </c>
      <c r="M5" s="33" t="str">
        <f>VLOOKUP(C5,Extraction_MS_02022022!$A$2:$C$44,3,FALSE)</f>
        <v>Pictet Asset Management (Europe) SA</v>
      </c>
      <c r="N5" s="33">
        <f>VLOOKUP(C5,Extraction_MorningStar[],210,FALSE)</f>
        <v>-21.308299999999999</v>
      </c>
      <c r="O5" s="33">
        <f>VLOOKUP(C5,Extraction_MorningStar[],211,FALSE)</f>
        <v>25.089970000000001</v>
      </c>
      <c r="P5" s="33">
        <f>VLOOKUP(C5,Extraction_MorningStar[],212,FALSE)</f>
        <v>21.639559999999999</v>
      </c>
      <c r="Q5" s="33">
        <f>VLOOKUP(C5,Extraction_MorningStar[],212,FALSE)</f>
        <v>21.639559999999999</v>
      </c>
      <c r="R5" s="33">
        <f>VLOOKUP(C5,Extraction_MorningStar[],213,FALSE)</f>
        <v>6.9844299999999997</v>
      </c>
      <c r="S5" s="19" t="s">
        <v>458</v>
      </c>
      <c r="T5" s="19" t="s">
        <v>461</v>
      </c>
      <c r="U5" s="15" t="str">
        <f t="shared" si="1"/>
        <v>Label ISR public</v>
      </c>
      <c r="V5" s="15" t="str">
        <f>IF(VLOOKUP(C5,Extraction_MorningStar[],224,FALSE)="Oui","Oui","Non")</f>
        <v>Oui</v>
      </c>
      <c r="W5" s="15" t="str">
        <f>IF(COUNTIF(ISIN_Greenfin!$A$1:$A$207,Source!C5)&gt;0,"Oui","Non")</f>
        <v>Non</v>
      </c>
      <c r="X5" s="15" t="str">
        <f>IF(COUNTIF(ISIN_Finansol!$A$1:$A$146,Source!C5)&gt;0,"Oui","Non")</f>
        <v>Non</v>
      </c>
      <c r="Y5" s="15" t="str">
        <f>VLOOKUP(C5,Suppéments_SDG[],3,FALSE)</f>
        <v>Non</v>
      </c>
      <c r="Z5" s="15" t="str">
        <f>VLOOKUP(C5,Suppéments_SDG[],4,FALSE)</f>
        <v>Non</v>
      </c>
      <c r="AA5" s="15" t="str">
        <f>VLOOKUP(C5,Suppéments_SDG[],5,FALSE)</f>
        <v>Oui</v>
      </c>
      <c r="AB5" s="15" t="str">
        <f>VLOOKUP(C5,Suppéments_SDG[],6,FALSE)</f>
        <v>Oui</v>
      </c>
      <c r="AC5" s="15" t="str">
        <f>IF(VLOOKUP($C5,Extraction_MorningStar[],191,FALSE)="Oui","Pornographie, ","")&amp;IF(VLOOKUP($C5,Extraction_MorningStar[],192,FALSE)="Oui","Alcool, ","")&amp;IF(VLOOKUP($C5,Extraction_MorningStar[],193,FALSE)="Oui","Tests sur les animaux, ","")&amp;IF(VLOOKUP($C5,Extraction_MorningStar[],194,FALSE)="Oui","Armes controversées, ","")&amp;IF(VLOOKUP($C5,Extraction_MorningStar[],195,FALSE)="Oui","Fourrures et  cuirs, ","")&amp;IF(VLOOKUP($C5,Extraction_MorningStar[],196,FALSE)="Oui","Jeux d'argent, ","")&amp;IF(VLOOKUP($C5,Extraction_MorningStar[],197,FALSE)="Oui","OGM, ","")&amp;IF(VLOOKUP($C5,Extraction_MorningStar[],198,FALSE)="Oui","Armées privées, ","")&amp;IF(VLOOKUP($C5,Extraction_MorningStar[],199,FALSE)="Oui","Nucléaire, ","")&amp;IF(VLOOKUP($C5,Extraction_MorningStar[],200,FALSE)="Oui","Huile de palme, ","")&amp;IF(VLOOKUP($C5,Extraction_MorningStar[],201,FALSE)="Oui","Pesticides, ","")&amp;IF(VLOOKUP($C5,Extraction_MorningStar[],202,FALSE)="Oui","Armes portatives, ","")&amp;IF(VLOOKUP($C5,Extraction_MorningStar[],203,FALSE)="Oui","Charbon thermique, ","")&amp;IF(VLOOKUP($C5,Extraction_MorningStar[],204,FALSE)="Oui","Tabac.","")</f>
        <v>Pornographie, Alcool, Armes controversées, Jeux d'argent, OGM, Armées privées, Nucléaire, Pesticides, Armes portatives, Charbon thermique, Tabac.</v>
      </c>
      <c r="AD5" s="15" t="str">
        <f>VLOOKUP(C5,Suppéments_SDG[],7,FALSE)</f>
        <v>Article 9</v>
      </c>
      <c r="AE5" s="15" t="str">
        <f>VLOOKUP(C5,Suppéments_SDG[],8,FALSE)</f>
        <v>1, 2, 3, 6, 7, 9, 11, 12, 13, 14, 15, 16, 17</v>
      </c>
      <c r="AF5" s="15" t="str">
        <f>IF(VLOOKUP(C5,Extraction_MorningStar[],107,FALSE)="Oui","Oui",IF(VLOOKUP(C5,Extraction_MorningStar[],107,FALSE)="Non","Non",IF(VLOOKUP(C5,Extraction_MorningStar[],107,FALSE)=0,"Non")))</f>
        <v>Oui</v>
      </c>
      <c r="AG5" s="15" t="str">
        <f>VLOOKUP(C5,Extraction_MorningStar[],15,FALSE)</f>
        <v>Haut</v>
      </c>
      <c r="AH5" s="15" t="str">
        <f t="shared" si="2"/>
        <v>OOOOO</v>
      </c>
      <c r="AI5" s="14" t="str">
        <f>IF(VLOOKUP($C5,Extraction_MorningStar[],72,FALSE)=0,"nul",IF(AND(VLOOKUP($C5,Extraction_MorningStar[],72,FALSE)&gt;0,VLOOKUP($C5,Extraction_MorningStar[],72,FALSE)&lt;1),"inf à 1%",IF(AND(VLOOKUP($C5,Extraction_MorningStar[],72,FALSE)&gt;=1,VLOOKUP($C5,Extraction_MorningStar[],72,FALSE)&lt;=5),"entre 1 et 5%",IF(AND(VLOOKUP($C5,Extraction_MorningStar[],72,FALSE)&gt;5,VLOOKUP($C5,Extraction_MorningStar[],72,FALSE)&lt;=10),"entre 5 et 10%",IF(AND(VLOOKUP($C5,Extraction_MorningStar[],72,FALSE)&gt;10,VLOOKUP($C5,Extraction_MorningStar[],72,FALSE)&lt;=50),"entre 10 et 50%",IF(AND(VLOOKUP($C5,Extraction_MorningStar[],72,FALSE)&gt;50,VLOOKUP($C5,Extraction_MorningStar[],72,FALSE)&lt;=100),"sup à 50%","NC"))))))</f>
        <v>nul</v>
      </c>
      <c r="AJ5" s="15" t="str">
        <f>IF(VLOOKUP($C5,Extraction_MorningStar[],66,FALSE)=0,"nul",IF(AND(VLOOKUP($C5,Extraction_MorningStar[],66,FALSE)&gt;0,VLOOKUP($C5,Extraction_MorningStar[],66,FALSE)&lt;1),"inf à 1%",IF(AND(VLOOKUP($C5,Extraction_MorningStar[],66,FALSE)&gt;=1,VLOOKUP($C5,Extraction_MorningStar[],66,FALSE)&lt;=5),"entre 1 et 5%",IF(AND(VLOOKUP($C5,Extraction_MorningStar[],66,FALSE)&gt;5,VLOOKUP($C5,Extraction_MorningStar[],66,FALSE)&lt;=10),"entre 5 et 10%",IF(AND(VLOOKUP($C5,Extraction_MorningStar[],66,FALSE)&gt;10,VLOOKUP($C5,Extraction_MorningStar[],66,FALSE)&lt;=50),"entre 10 et 50%",IF(AND(VLOOKUP($C5,Extraction_MorningStar[],66,FALSE)&gt;50,VLOOKUP($C5,Extraction_MorningStar[],66,FALSE)&lt;=100),"sup à 50%","NC"))))))</f>
        <v>entre 10 et 50%</v>
      </c>
      <c r="AK5" s="14" t="str">
        <f>IF(VLOOKUP($C5,Extraction_MorningStar[],63,FALSE)=0,"nul",IF(AND(VLOOKUP($C5,Extraction_MorningStar[],63,FALSE)&gt;0,VLOOKUP($C5,Extraction_MorningStar[],63,FALSE)&lt;1),"inf à 1%",IF(AND(VLOOKUP($C5,Extraction_MorningStar[],63,FALSE)&gt;=1,VLOOKUP($C5,Extraction_MorningStar[],63,FALSE)&lt;=5),"entre 1 et 5%",IF(AND(VLOOKUP($C5,Extraction_MorningStar[],63,FALSE)&gt;5,VLOOKUP($C5,Extraction_MorningStar[],63,FALSE)&lt;=10),"entre 5 et 10%",IF(AND(VLOOKUP($C5,Extraction_MorningStar[],63,FALSE)&gt;10,VLOOKUP($C5,Extraction_MorningStar[],63,FALSE)&lt;=50),"entre 10 et 50%",IF(AND(VLOOKUP($C5,Extraction_MorningStar[],63,FALSE)&gt;50,VLOOKUP($C5,Extraction_MorningStar[],63,FALSE)&lt;=100),"sup à 50%","NC"))))))</f>
        <v>nul</v>
      </c>
      <c r="AL5" s="14" t="str">
        <f>IF(VLOOKUP($C5,Extraction_MorningStar[],60,FALSE)=0,"nul",IF(AND(VLOOKUP($C5,Extraction_MorningStar[],60,FALSE)&gt;0,VLOOKUP($C5,Extraction_MorningStar[],60,FALSE)&lt;1),"inf à 1%",IF(AND(VLOOKUP($C5,Extraction_MorningStar[],60,FALSE)&gt;=1,VLOOKUP($C5,Extraction_MorningStar[],60,FALSE)&lt;=5),"entre 1 et 5%",IF(AND(VLOOKUP($C5,Extraction_MorningStar[],60,FALSE)&gt;5,VLOOKUP($C5,Extraction_MorningStar[],60,FALSE)&lt;=10),"entre 5 et 10%",IF(AND(VLOOKUP($C5,Extraction_MorningStar[],60,FALSE)&gt;10,VLOOKUP($C5,Extraction_MorningStar[],60,FALSE)&lt;=50),"entre 10 et 50%",IF(AND(VLOOKUP($C5,Extraction_MorningStar[],60,FALSE)&gt;50,VLOOKUP($C5,Extraction_MorningStar[],60,FALSE)&lt;=100),"sup à 50%","NC"))))))</f>
        <v>nul</v>
      </c>
      <c r="AM5" s="14" t="str">
        <f>IF(VLOOKUP($C5,Extraction_MorningStar[],78,FALSE)=0,"nul",IF(AND(VLOOKUP($C5,Extraction_MorningStar[],78,FALSE)&gt;0,VLOOKUP($C5,Extraction_MorningStar[],78,FALSE)&lt;1),"inf à 1%",IF(AND(VLOOKUP($C5,Extraction_MorningStar[],78,FALSE)&gt;=1,VLOOKUP($C5,Extraction_MorningStar[],78,FALSE)&lt;=5),"entre 1 et 5%",IF(AND(VLOOKUP($C5,Extraction_MorningStar[],78,FALSE)&gt;5,VLOOKUP($C5,Extraction_MorningStar[],78,FALSE)&lt;=10),"entre 5 et 10%",IF(AND(VLOOKUP($C5,Extraction_MorningStar[],78,FALSE)&gt;10,VLOOKUP($C5,Extraction_MorningStar[],78,FALSE)&lt;=50),"entre 10 et 50%",IF(AND(VLOOKUP($C5,Extraction_MorningStar[],78,FALSE)&gt;50,VLOOKUP($C5,Extraction_MorningStar[],78,FALSE)&lt;=100),"sup à 50%","NC"))))))</f>
        <v>nul</v>
      </c>
      <c r="AN5" s="15" t="str">
        <f>IF(VLOOKUP($C5,Extraction_MorningStar[],84,FALSE)=0,"nul",IF(AND(VLOOKUP($C5,Extraction_MorningStar[],84,FALSE)&gt;0,VLOOKUP($C5,Extraction_MorningStar[],84,FALSE)&lt;1),"inf à 1%",IF(AND(VLOOKUP($C5,Extraction_MorningStar[],84,FALSE)&gt;=1,VLOOKUP($C5,Extraction_MorningStar[],84,FALSE)&lt;=5),"entre 1 et 5%",IF(AND(VLOOKUP($C5,Extraction_MorningStar[],84,FALSE)&gt;5,VLOOKUP($C5,Extraction_MorningStar[],84,FALSE)&lt;=10),"entre 5 et 10%",IF(AND(VLOOKUP($C5,Extraction_MorningStar[],84,FALSE)&gt;10,VLOOKUP($C5,Extraction_MorningStar[],84,FALSE)&lt;=50),"entre 10 et 50%",IF(AND(VLOOKUP($C5,Extraction_MorningStar[],84,FALSE)&gt;50,VLOOKUP($C5,Extraction_MorningStar[],84,FALSE)&lt;=100),"sup à 50%","NC"))))))</f>
        <v>entre 1 et 5%</v>
      </c>
      <c r="AO5" s="15" t="str">
        <f>IF(VLOOKUP($C5,Extraction_MorningStar[],87,FALSE)=0,"nul",IF(AND(VLOOKUP($C5,Extraction_MorningStar[],87,FALSE)&gt;0,VLOOKUP($C5,Extraction_MorningStar[],87,FALSE)&lt;1),"inf à 1%",IF(AND(VLOOKUP($C5,Extraction_MorningStar[],87,FALSE)&gt;=1,VLOOKUP($C5,Extraction_MorningStar[],87,FALSE)&lt;=5),"entre 1 et 5%",IF(AND(VLOOKUP($C5,Extraction_MorningStar[],87,FALSE)&gt;5,VLOOKUP($C5,Extraction_MorningStar[],87,FALSE)&lt;=10),"entre 5 et 10%",IF(AND(VLOOKUP($C5,Extraction_MorningStar[],87,FALSE)&gt;10,VLOOKUP($C5,Extraction_MorningStar[],87,FALSE)&lt;=50),"entre 10 et 50%",IF(AND(VLOOKUP($C5,Extraction_MorningStar[],87,FALSE)&gt;50,VLOOKUP($C5,Extraction_MorningStar[],87,FALSE)&lt;=100),"sup à 50%","NC"))))))</f>
        <v>nul</v>
      </c>
      <c r="AP5" s="14" t="str">
        <f>IF(VLOOKUP($C5,Extraction_MorningStar[],90,FALSE)=0,"nul",IF(AND(VLOOKUP($C5,Extraction_MorningStar[],90,FALSE)&gt;0,VLOOKUP($C5,Extraction_MorningStar[],90,FALSE)&lt;1),"inf à 1%",IF(AND(VLOOKUP($C5,Extraction_MorningStar[],90,FALSE)&gt;=1,VLOOKUP($C5,Extraction_MorningStar[],90,FALSE)&lt;=5),"entre 1 et 5%",IF(AND(VLOOKUP($C5,Extraction_MorningStar[],90,FALSE)&gt;5,VLOOKUP($C5,Extraction_MorningStar[],90,FALSE)&lt;=10),"entre 5 et 10%",IF(AND(VLOOKUP($C5,Extraction_MorningStar[],90,FALSE)&gt;10,VLOOKUP($C5,Extraction_MorningStar[],90,FALSE)&lt;=50),"entre 10 et 50%",IF(AND(VLOOKUP($C5,Extraction_MorningStar[],90,FALSE)&gt;50,VLOOKUP($C5,Extraction_MorningStar[],90,FALSE)&lt;=100),"sup à 50%","NC"))))))</f>
        <v>nul</v>
      </c>
      <c r="AQ5" s="14" t="str">
        <f>IF(VLOOKUP($C5,Extraction_MorningStar[],93,FALSE)=0,"nul",IF(AND(VLOOKUP($C5,Extraction_MorningStar[],93,FALSE)&gt;0,VLOOKUP($C5,Extraction_MorningStar[],93,FALSE)&lt;1),"inf à 1%",IF(AND(VLOOKUP($C5,Extraction_MorningStar[],93,FALSE)&gt;=1,VLOOKUP($C5,Extraction_MorningStar[],93,FALSE)&lt;=5),"entre 1 et 5%",IF(AND(VLOOKUP($C5,Extraction_MorningStar[],93,FALSE)&gt;5,VLOOKUP($C5,Extraction_MorningStar[],93,FALSE)&lt;=10),"entre 5 et 10%",IF(AND(VLOOKUP($C5,Extraction_MorningStar[],93,FALSE)&gt;10,VLOOKUP($C5,Extraction_MorningStar[],93,FALSE)&lt;=50),"entre 10 et 50%",IF(AND(VLOOKUP($C5,Extraction_MorningStar[],93,FALSE)&gt;50,VLOOKUP($C5,Extraction_MorningStar[],93,FALSE)&lt;=100),"sup à 50%","NC"))))))</f>
        <v>nul</v>
      </c>
      <c r="AR5" s="14" t="str">
        <f>IF(VLOOKUP($C5,Extraction_MorningStar[],96,FALSE)=0,"nul",IF(AND(VLOOKUP($C5,Extraction_MorningStar[],96,FALSE)&gt;0,VLOOKUP($C5,Extraction_MorningStar[],96,FALSE)&lt;1),"inf à 1%",IF(AND(VLOOKUP($C5,Extraction_MorningStar[],96,FALSE)&gt;=1,VLOOKUP($C5,Extraction_MorningStar[],96,FALSE)&lt;=5),"entre 1 et 5%",IF(AND(VLOOKUP($C5,Extraction_MorningStar[],96,FALSE)&gt;5,VLOOKUP($C5,Extraction_MorningStar[],96,FALSE)&lt;=10),"entre 5 et 10%",IF(AND(VLOOKUP($C5,Extraction_MorningStar[],96,FALSE)&gt;10,VLOOKUP($C5,Extraction_MorningStar[],96,FALSE)&lt;=50),"entre 10 et 50%",IF(AND(VLOOKUP($C5,Extraction_MorningStar[],96,FALSE)&gt;50,VLOOKUP($C5,Extraction_MorningStar[],96,FALSE)&lt;=100),"sup à 50%","NC"))))))</f>
        <v>nul</v>
      </c>
      <c r="AS5" s="14" t="str">
        <f>IF(VLOOKUP($C5,Extraction_MorningStar[],99,FALSE)=0,"nul",IF(AND(VLOOKUP($C5,Extraction_MorningStar[],99,FALSE)&gt;0,VLOOKUP($C5,Extraction_MorningStar[],99,FALSE)&lt;1),"inf à 1%",IF(AND(VLOOKUP($C5,Extraction_MorningStar[],99,FALSE)&gt;=1,VLOOKUP($C5,Extraction_MorningStar[],99,FALSE)&lt;=5),"entre 1 et 5%",IF(AND(VLOOKUP($C5,Extraction_MorningStar[],99,FALSE)&gt;5,VLOOKUP($C5,Extraction_MorningStar[],99,FALSE)&lt;=10),"entre 5 et 10%",IF(AND(VLOOKUP($C5,Extraction_MorningStar[],99,FALSE)&gt;10,VLOOKUP($C5,Extraction_MorningStar[],99,FALSE)&lt;=50),"entre 10 et 50%",IF(AND(VLOOKUP($C5,Extraction_MorningStar[],99,FALSE)&gt;50,VLOOKUP($C5,Extraction_MorningStar[],99,FALSE)&lt;=100),"sup à 50%","NC"))))))</f>
        <v>nul</v>
      </c>
      <c r="AT5" s="16" t="str">
        <f>IF(VLOOKUP($C5,Extraction_MorningStar[],81,FALSE)=0,"nul",IF(AND(VLOOKUP($C5,Extraction_MorningStar[],81,FALSE)&gt;0,VLOOKUP($C5,Extraction_MorningStar[],81,FALSE)&lt;1),"inf à 1%",IF(AND(VLOOKUP($C5,Extraction_MorningStar[],81,FALSE)&gt;=1,VLOOKUP($C5,Extraction_MorningStar[],81,FALSE)&lt;=5),"entre 1 et 5%",IF(AND(VLOOKUP($C5,Extraction_MorningStar[],81,FALSE)&gt;5,VLOOKUP($C5,Extraction_MorningStar[],81,FALSE)&lt;=10),"entre 5 et 10%",IF(AND(VLOOKUP($C5,Extraction_MorningStar[],81,FALSE)&gt;10,VLOOKUP($C5,Extraction_MorningStar[],81,FALSE)&lt;=50),"entre 10 et 50%",IF(AND(VLOOKUP($C5,Extraction_MorningStar[],81,FALSE)&gt;50,VLOOKUP($C5,Extraction_MorningStar[],81,FALSE)&lt;=100),"sup à 50%","NC"))))))</f>
        <v>nul</v>
      </c>
      <c r="AU5" s="16" t="str">
        <f>IF(VLOOKUP($C5,Extraction_MorningStar[],102,FALSE)=0,"nul",IF(AND(VLOOKUP($C5,Extraction_MorningStar[],102,FALSE)&gt;0,VLOOKUP($C5,Extraction_MorningStar[],102,FALSE)&lt;1),"inf à 1%",IF(AND(VLOOKUP($C5,Extraction_MorningStar[],102,FALSE)&gt;=1,VLOOKUP($C5,Extraction_MorningStar[],102,FALSE)&lt;=5),"entre 1 et 5%",IF(AND(VLOOKUP($C5,Extraction_MorningStar[],102,FALSE)&gt;5,VLOOKUP($C5,Extraction_MorningStar[],102,FALSE)&lt;=10),"entre 5 et 10%",IF(AND(VLOOKUP($C5,Extraction_MorningStar[],102,FALSE)&gt;10,VLOOKUP($C5,Extraction_MorningStar[],102,FALSE)&lt;=50),"entre 10 et 50%",IF(AND(VLOOKUP($C5,Extraction_MorningStar[],102,FALSE)&gt;50,VLOOKUP($C5,Extraction_MorningStar[],102,FALSE)&lt;=100),"sup à 50%","NC"))))))</f>
        <v>nul</v>
      </c>
      <c r="AV5" s="15">
        <v>4</v>
      </c>
      <c r="AW5" s="17">
        <f>VLOOKUP(C5,Extraction_MorningStar[],223,FALSE)</f>
        <v>6</v>
      </c>
    </row>
    <row r="6" spans="1:49" x14ac:dyDescent="0.25">
      <c r="A6" t="s">
        <v>34</v>
      </c>
      <c r="B6" t="s">
        <v>113</v>
      </c>
      <c r="C6" s="35" t="s">
        <v>88</v>
      </c>
      <c r="D6" s="36" t="str">
        <f>VLOOKUP(Source!C6,Extraction_MorningStar[[ISIN]:[Catégorie Globale]],13,FALSE)</f>
        <v>Actions de PME mondiales</v>
      </c>
      <c r="E6" s="38" t="str">
        <f>VLOOKUP(C6,Extraction_MorningStar[[ISIN]:[Name]],2,FALSE)</f>
        <v>BNP Paribas Climate Impact Cl C</v>
      </c>
      <c r="F6" s="15" t="s">
        <v>36</v>
      </c>
      <c r="G6" s="15" t="str">
        <f>VLOOKUP(Source!C6,Extraction_MorningStar[[ISIN]:[Catégorie Morningstar]],11,FALSE)</f>
        <v>Europe Fonds ouverts  - Actions Secteur Ecologie</v>
      </c>
      <c r="H6" s="15" t="str">
        <f t="shared" si="0"/>
        <v>Monde</v>
      </c>
      <c r="I6" s="47" t="str">
        <f>VLOOKUP(C6,Extraction_MorningStar[],230,FALSE)</f>
        <v>Global</v>
      </c>
      <c r="J6" s="33" t="str">
        <f>VLOOKUP(C6,Extraction_MorningStar[],221,FALSE)</f>
        <v>MSCI ACWI NR EUR</v>
      </c>
      <c r="K6" s="15">
        <f>VLOOKUP(C6,Extraction_MorningStar[[ISIN]:[Management Fee]],6,FALSE)</f>
        <v>2.2000000000000002</v>
      </c>
      <c r="L6" s="34">
        <f>IF(VLOOKUP(C6,Extraction_MorningStar[[ISIN]:[Notation  Morningstar]],10,FALSE)=0,"Non noté",VLOOKUP(C6,Extraction_MorningStar[[ISIN]:[Notation  Morningstar]],10,FALSE))</f>
        <v>3</v>
      </c>
      <c r="M6" s="33" t="str">
        <f>VLOOKUP(C6,Extraction_MS_02022022!$A$2:$C$44,3,FALSE)</f>
        <v>BNP Paribas Asset Management Luxembourg</v>
      </c>
      <c r="N6" s="33">
        <f>VLOOKUP(C6,Extraction_MorningStar[],210,FALSE)</f>
        <v>-22.35763</v>
      </c>
      <c r="O6" s="33">
        <f>VLOOKUP(C6,Extraction_MorningStar[],211,FALSE)</f>
        <v>22.21087</v>
      </c>
      <c r="P6" s="33">
        <f>VLOOKUP(C6,Extraction_MorningStar[],212,FALSE)</f>
        <v>20.601900000000001</v>
      </c>
      <c r="Q6" s="33">
        <f>VLOOKUP(C6,Extraction_MorningStar[],212,FALSE)</f>
        <v>20.601900000000001</v>
      </c>
      <c r="R6" s="33">
        <f>VLOOKUP(C6,Extraction_MorningStar[],213,FALSE)</f>
        <v>4.9521899999999999</v>
      </c>
      <c r="S6" s="19" t="s">
        <v>458</v>
      </c>
      <c r="T6" s="19" t="s">
        <v>461</v>
      </c>
      <c r="U6" s="15" t="str">
        <f t="shared" si="1"/>
        <v>Label ISR public</v>
      </c>
      <c r="V6" s="15" t="str">
        <f>IF(VLOOKUP(C6,Extraction_MorningStar[],224,FALSE)="Oui","Oui","Non")</f>
        <v>Oui</v>
      </c>
      <c r="W6" s="15" t="str">
        <f>IF(COUNTIF(ISIN_Greenfin!$A$1:$A$207,Source!C6)&gt;0,"Oui","Non")</f>
        <v>Non</v>
      </c>
      <c r="X6" s="15" t="str">
        <f>IF(COUNTIF(ISIN_Finansol!$A$1:$A$146,Source!C6)&gt;0,"Oui","Non")</f>
        <v>Non</v>
      </c>
      <c r="Y6" s="15" t="str">
        <f>VLOOKUP(C6,Suppéments_SDG[],3,FALSE)</f>
        <v>Non</v>
      </c>
      <c r="Z6" s="15" t="str">
        <f>VLOOKUP(C6,Suppéments_SDG[],4,FALSE)</f>
        <v>Non</v>
      </c>
      <c r="AA6" s="15" t="str">
        <f>VLOOKUP(C6,Suppéments_SDG[],5,FALSE)</f>
        <v>Oui</v>
      </c>
      <c r="AB6" s="15" t="str">
        <f>VLOOKUP(C6,Suppéments_SDG[],6,FALSE)</f>
        <v>Oui</v>
      </c>
      <c r="AC6" s="15" t="str">
        <f>IF(VLOOKUP($C6,Extraction_MorningStar[],191,FALSE)="Oui","Pornographie, ","")&amp;IF(VLOOKUP($C6,Extraction_MorningStar[],192,FALSE)="Oui","Alcool, ","")&amp;IF(VLOOKUP($C6,Extraction_MorningStar[],193,FALSE)="Oui","Tests sur les animaux, ","")&amp;IF(VLOOKUP($C6,Extraction_MorningStar[],194,FALSE)="Oui","Armes controversées, ","")&amp;IF(VLOOKUP($C6,Extraction_MorningStar[],195,FALSE)="Oui","Fourrures et  cuirs, ","")&amp;IF(VLOOKUP($C6,Extraction_MorningStar[],196,FALSE)="Oui","Jeux d'argent, ","")&amp;IF(VLOOKUP($C6,Extraction_MorningStar[],197,FALSE)="Oui","OGM, ","")&amp;IF(VLOOKUP($C6,Extraction_MorningStar[],198,FALSE)="Oui","Armées privées, ","")&amp;IF(VLOOKUP($C6,Extraction_MorningStar[],199,FALSE)="Oui","Nucléaire, ","")&amp;IF(VLOOKUP($C6,Extraction_MorningStar[],200,FALSE)="Oui","Huile de palme, ","")&amp;IF(VLOOKUP($C6,Extraction_MorningStar[],201,FALSE)="Oui","Pesticides, ","")&amp;IF(VLOOKUP($C6,Extraction_MorningStar[],202,FALSE)="Oui","Armes portatives, ","")&amp;IF(VLOOKUP($C6,Extraction_MorningStar[],203,FALSE)="Oui","Charbon thermique, ","")&amp;IF(VLOOKUP($C6,Extraction_MorningStar[],204,FALSE)="Oui","Tabac.","")</f>
        <v>Armes controversées, Armées privées, Nucléaire, Huile de palme, Armes portatives, Charbon thermique, Tabac.</v>
      </c>
      <c r="AD6" s="15" t="str">
        <f>VLOOKUP(C6,Suppéments_SDG[],7,FALSE)</f>
        <v>Article 9</v>
      </c>
      <c r="AE6" s="15" t="str">
        <f>VLOOKUP(C6,Suppéments_SDG[],8,FALSE)</f>
        <v>6, 7, 9, 11, 12, 15</v>
      </c>
      <c r="AF6" s="15" t="str">
        <f>IF(VLOOKUP(C6,Extraction_MorningStar[],107,FALSE)="Oui","Oui",IF(VLOOKUP(C6,Extraction_MorningStar[],107,FALSE)="Non","Non",IF(VLOOKUP(C6,Extraction_MorningStar[],107,FALSE)=0,"Non")))</f>
        <v>Oui</v>
      </c>
      <c r="AG6" s="15" t="str">
        <f>VLOOKUP(C6,Extraction_MorningStar[],15,FALSE)</f>
        <v>Haut</v>
      </c>
      <c r="AH6" s="15" t="str">
        <f t="shared" si="2"/>
        <v>OOOOO</v>
      </c>
      <c r="AI6" s="14" t="str">
        <f>IF(VLOOKUP($C6,Extraction_MorningStar[],72,FALSE)=0,"nul",IF(AND(VLOOKUP($C6,Extraction_MorningStar[],72,FALSE)&gt;0,VLOOKUP($C6,Extraction_MorningStar[],72,FALSE)&lt;1),"inf à 1%",IF(AND(VLOOKUP($C6,Extraction_MorningStar[],72,FALSE)&gt;=1,VLOOKUP($C6,Extraction_MorningStar[],72,FALSE)&lt;=5),"entre 1 et 5%",IF(AND(VLOOKUP($C6,Extraction_MorningStar[],72,FALSE)&gt;5,VLOOKUP($C6,Extraction_MorningStar[],72,FALSE)&lt;=10),"entre 5 et 10%",IF(AND(VLOOKUP($C6,Extraction_MorningStar[],72,FALSE)&gt;10,VLOOKUP($C6,Extraction_MorningStar[],72,FALSE)&lt;=50),"entre 10 et 50%",IF(AND(VLOOKUP($C6,Extraction_MorningStar[],72,FALSE)&gt;50,VLOOKUP($C6,Extraction_MorningStar[],72,FALSE)&lt;=100),"sup à 50%","NC"))))))</f>
        <v>nul</v>
      </c>
      <c r="AJ6" s="15" t="str">
        <f>IF(VLOOKUP($C6,Extraction_MorningStar[],66,FALSE)=0,"nul",IF(AND(VLOOKUP($C6,Extraction_MorningStar[],66,FALSE)&gt;0,VLOOKUP($C6,Extraction_MorningStar[],66,FALSE)&lt;1),"inf à 1%",IF(AND(VLOOKUP($C6,Extraction_MorningStar[],66,FALSE)&gt;=1,VLOOKUP($C6,Extraction_MorningStar[],66,FALSE)&lt;=5),"entre 1 et 5%",IF(AND(VLOOKUP($C6,Extraction_MorningStar[],66,FALSE)&gt;5,VLOOKUP($C6,Extraction_MorningStar[],66,FALSE)&lt;=10),"entre 5 et 10%",IF(AND(VLOOKUP($C6,Extraction_MorningStar[],66,FALSE)&gt;10,VLOOKUP($C6,Extraction_MorningStar[],66,FALSE)&lt;=50),"entre 10 et 50%",IF(AND(VLOOKUP($C6,Extraction_MorningStar[],66,FALSE)&gt;50,VLOOKUP($C6,Extraction_MorningStar[],66,FALSE)&lt;=100),"sup à 50%","NC"))))))</f>
        <v>entre 10 et 50%</v>
      </c>
      <c r="AK6" s="14" t="str">
        <f>IF(VLOOKUP($C6,Extraction_MorningStar[],63,FALSE)=0,"nul",IF(AND(VLOOKUP($C6,Extraction_MorningStar[],63,FALSE)&gt;0,VLOOKUP($C6,Extraction_MorningStar[],63,FALSE)&lt;1),"inf à 1%",IF(AND(VLOOKUP($C6,Extraction_MorningStar[],63,FALSE)&gt;=1,VLOOKUP($C6,Extraction_MorningStar[],63,FALSE)&lt;=5),"entre 1 et 5%",IF(AND(VLOOKUP($C6,Extraction_MorningStar[],63,FALSE)&gt;5,VLOOKUP($C6,Extraction_MorningStar[],63,FALSE)&lt;=10),"entre 5 et 10%",IF(AND(VLOOKUP($C6,Extraction_MorningStar[],63,FALSE)&gt;10,VLOOKUP($C6,Extraction_MorningStar[],63,FALSE)&lt;=50),"entre 10 et 50%",IF(AND(VLOOKUP($C6,Extraction_MorningStar[],63,FALSE)&gt;50,VLOOKUP($C6,Extraction_MorningStar[],63,FALSE)&lt;=100),"sup à 50%","NC"))))))</f>
        <v>nul</v>
      </c>
      <c r="AL6" s="14" t="str">
        <f>IF(VLOOKUP($C6,Extraction_MorningStar[],60,FALSE)=0,"nul",IF(AND(VLOOKUP($C6,Extraction_MorningStar[],60,FALSE)&gt;0,VLOOKUP($C6,Extraction_MorningStar[],60,FALSE)&lt;1),"inf à 1%",IF(AND(VLOOKUP($C6,Extraction_MorningStar[],60,FALSE)&gt;=1,VLOOKUP($C6,Extraction_MorningStar[],60,FALSE)&lt;=5),"entre 1 et 5%",IF(AND(VLOOKUP($C6,Extraction_MorningStar[],60,FALSE)&gt;5,VLOOKUP($C6,Extraction_MorningStar[],60,FALSE)&lt;=10),"entre 5 et 10%",IF(AND(VLOOKUP($C6,Extraction_MorningStar[],60,FALSE)&gt;10,VLOOKUP($C6,Extraction_MorningStar[],60,FALSE)&lt;=50),"entre 10 et 50%",IF(AND(VLOOKUP($C6,Extraction_MorningStar[],60,FALSE)&gt;50,VLOOKUP($C6,Extraction_MorningStar[],60,FALSE)&lt;=100),"sup à 50%","NC"))))))</f>
        <v>nul</v>
      </c>
      <c r="AM6" s="14" t="str">
        <f>IF(VLOOKUP($C6,Extraction_MorningStar[],78,FALSE)=0,"nul",IF(AND(VLOOKUP($C6,Extraction_MorningStar[],78,FALSE)&gt;0,VLOOKUP($C6,Extraction_MorningStar[],78,FALSE)&lt;1),"inf à 1%",IF(AND(VLOOKUP($C6,Extraction_MorningStar[],78,FALSE)&gt;=1,VLOOKUP($C6,Extraction_MorningStar[],78,FALSE)&lt;=5),"entre 1 et 5%",IF(AND(VLOOKUP($C6,Extraction_MorningStar[],78,FALSE)&gt;5,VLOOKUP($C6,Extraction_MorningStar[],78,FALSE)&lt;=10),"entre 5 et 10%",IF(AND(VLOOKUP($C6,Extraction_MorningStar[],78,FALSE)&gt;10,VLOOKUP($C6,Extraction_MorningStar[],78,FALSE)&lt;=50),"entre 10 et 50%",IF(AND(VLOOKUP($C6,Extraction_MorningStar[],78,FALSE)&gt;50,VLOOKUP($C6,Extraction_MorningStar[],78,FALSE)&lt;=100),"sup à 50%","NC"))))))</f>
        <v>nul</v>
      </c>
      <c r="AN6" s="15" t="str">
        <f>IF(VLOOKUP($C6,Extraction_MorningStar[],84,FALSE)=0,"nul",IF(AND(VLOOKUP($C6,Extraction_MorningStar[],84,FALSE)&gt;0,VLOOKUP($C6,Extraction_MorningStar[],84,FALSE)&lt;1),"inf à 1%",IF(AND(VLOOKUP($C6,Extraction_MorningStar[],84,FALSE)&gt;=1,VLOOKUP($C6,Extraction_MorningStar[],84,FALSE)&lt;=5),"entre 1 et 5%",IF(AND(VLOOKUP($C6,Extraction_MorningStar[],84,FALSE)&gt;5,VLOOKUP($C6,Extraction_MorningStar[],84,FALSE)&lt;=10),"entre 5 et 10%",IF(AND(VLOOKUP($C6,Extraction_MorningStar[],84,FALSE)&gt;10,VLOOKUP($C6,Extraction_MorningStar[],84,FALSE)&lt;=50),"entre 10 et 50%",IF(AND(VLOOKUP($C6,Extraction_MorningStar[],84,FALSE)&gt;50,VLOOKUP($C6,Extraction_MorningStar[],84,FALSE)&lt;=100),"sup à 50%","NC"))))))</f>
        <v>nul</v>
      </c>
      <c r="AO6" s="15" t="str">
        <f>IF(VLOOKUP($C6,Extraction_MorningStar[],87,FALSE)=0,"nul",IF(AND(VLOOKUP($C6,Extraction_MorningStar[],87,FALSE)&gt;0,VLOOKUP($C6,Extraction_MorningStar[],87,FALSE)&lt;1),"inf à 1%",IF(AND(VLOOKUP($C6,Extraction_MorningStar[],87,FALSE)&gt;=1,VLOOKUP($C6,Extraction_MorningStar[],87,FALSE)&lt;=5),"entre 1 et 5%",IF(AND(VLOOKUP($C6,Extraction_MorningStar[],87,FALSE)&gt;5,VLOOKUP($C6,Extraction_MorningStar[],87,FALSE)&lt;=10),"entre 5 et 10%",IF(AND(VLOOKUP($C6,Extraction_MorningStar[],87,FALSE)&gt;10,VLOOKUP($C6,Extraction_MorningStar[],87,FALSE)&lt;=50),"entre 10 et 50%",IF(AND(VLOOKUP($C6,Extraction_MorningStar[],87,FALSE)&gt;50,VLOOKUP($C6,Extraction_MorningStar[],87,FALSE)&lt;=100),"sup à 50%","NC"))))))</f>
        <v>nul</v>
      </c>
      <c r="AP6" s="14" t="str">
        <f>IF(VLOOKUP($C6,Extraction_MorningStar[],90,FALSE)=0,"nul",IF(AND(VLOOKUP($C6,Extraction_MorningStar[],90,FALSE)&gt;0,VLOOKUP($C6,Extraction_MorningStar[],90,FALSE)&lt;1),"inf à 1%",IF(AND(VLOOKUP($C6,Extraction_MorningStar[],90,FALSE)&gt;=1,VLOOKUP($C6,Extraction_MorningStar[],90,FALSE)&lt;=5),"entre 1 et 5%",IF(AND(VLOOKUP($C6,Extraction_MorningStar[],90,FALSE)&gt;5,VLOOKUP($C6,Extraction_MorningStar[],90,FALSE)&lt;=10),"entre 5 et 10%",IF(AND(VLOOKUP($C6,Extraction_MorningStar[],90,FALSE)&gt;10,VLOOKUP($C6,Extraction_MorningStar[],90,FALSE)&lt;=50),"entre 10 et 50%",IF(AND(VLOOKUP($C6,Extraction_MorningStar[],90,FALSE)&gt;50,VLOOKUP($C6,Extraction_MorningStar[],90,FALSE)&lt;=100),"sup à 50%","NC"))))))</f>
        <v>nul</v>
      </c>
      <c r="AQ6" s="14" t="str">
        <f>IF(VLOOKUP($C6,Extraction_MorningStar[],93,FALSE)=0,"nul",IF(AND(VLOOKUP($C6,Extraction_MorningStar[],93,FALSE)&gt;0,VLOOKUP($C6,Extraction_MorningStar[],93,FALSE)&lt;1),"inf à 1%",IF(AND(VLOOKUP($C6,Extraction_MorningStar[],93,FALSE)&gt;=1,VLOOKUP($C6,Extraction_MorningStar[],93,FALSE)&lt;=5),"entre 1 et 5%",IF(AND(VLOOKUP($C6,Extraction_MorningStar[],93,FALSE)&gt;5,VLOOKUP($C6,Extraction_MorningStar[],93,FALSE)&lt;=10),"entre 5 et 10%",IF(AND(VLOOKUP($C6,Extraction_MorningStar[],93,FALSE)&gt;10,VLOOKUP($C6,Extraction_MorningStar[],93,FALSE)&lt;=50),"entre 10 et 50%",IF(AND(VLOOKUP($C6,Extraction_MorningStar[],93,FALSE)&gt;50,VLOOKUP($C6,Extraction_MorningStar[],93,FALSE)&lt;=100),"sup à 50%","NC"))))))</f>
        <v>entre 1 et 5%</v>
      </c>
      <c r="AR6" s="14" t="str">
        <f>IF(VLOOKUP($C6,Extraction_MorningStar[],96,FALSE)=0,"nul",IF(AND(VLOOKUP($C6,Extraction_MorningStar[],96,FALSE)&gt;0,VLOOKUP($C6,Extraction_MorningStar[],96,FALSE)&lt;1),"inf à 1%",IF(AND(VLOOKUP($C6,Extraction_MorningStar[],96,FALSE)&gt;=1,VLOOKUP($C6,Extraction_MorningStar[],96,FALSE)&lt;=5),"entre 1 et 5%",IF(AND(VLOOKUP($C6,Extraction_MorningStar[],96,FALSE)&gt;5,VLOOKUP($C6,Extraction_MorningStar[],96,FALSE)&lt;=10),"entre 5 et 10%",IF(AND(VLOOKUP($C6,Extraction_MorningStar[],96,FALSE)&gt;10,VLOOKUP($C6,Extraction_MorningStar[],96,FALSE)&lt;=50),"entre 10 et 50%",IF(AND(VLOOKUP($C6,Extraction_MorningStar[],96,FALSE)&gt;50,VLOOKUP($C6,Extraction_MorningStar[],96,FALSE)&lt;=100),"sup à 50%","NC"))))))</f>
        <v>nul</v>
      </c>
      <c r="AS6" s="14" t="str">
        <f>IF(VLOOKUP($C6,Extraction_MorningStar[],99,FALSE)=0,"nul",IF(AND(VLOOKUP($C6,Extraction_MorningStar[],99,FALSE)&gt;0,VLOOKUP($C6,Extraction_MorningStar[],99,FALSE)&lt;1),"inf à 1%",IF(AND(VLOOKUP($C6,Extraction_MorningStar[],99,FALSE)&gt;=1,VLOOKUP($C6,Extraction_MorningStar[],99,FALSE)&lt;=5),"entre 1 et 5%",IF(AND(VLOOKUP($C6,Extraction_MorningStar[],99,FALSE)&gt;5,VLOOKUP($C6,Extraction_MorningStar[],99,FALSE)&lt;=10),"entre 5 et 10%",IF(AND(VLOOKUP($C6,Extraction_MorningStar[],99,FALSE)&gt;10,VLOOKUP($C6,Extraction_MorningStar[],99,FALSE)&lt;=50),"entre 10 et 50%",IF(AND(VLOOKUP($C6,Extraction_MorningStar[],99,FALSE)&gt;50,VLOOKUP($C6,Extraction_MorningStar[],99,FALSE)&lt;=100),"sup à 50%","NC"))))))</f>
        <v>nul</v>
      </c>
      <c r="AT6" s="16" t="str">
        <f>IF(VLOOKUP($C6,Extraction_MorningStar[],81,FALSE)=0,"nul",IF(AND(VLOOKUP($C6,Extraction_MorningStar[],81,FALSE)&gt;0,VLOOKUP($C6,Extraction_MorningStar[],81,FALSE)&lt;1),"inf à 1%",IF(AND(VLOOKUP($C6,Extraction_MorningStar[],81,FALSE)&gt;=1,VLOOKUP($C6,Extraction_MorningStar[],81,FALSE)&lt;=5),"entre 1 et 5%",IF(AND(VLOOKUP($C6,Extraction_MorningStar[],81,FALSE)&gt;5,VLOOKUP($C6,Extraction_MorningStar[],81,FALSE)&lt;=10),"entre 5 et 10%",IF(AND(VLOOKUP($C6,Extraction_MorningStar[],81,FALSE)&gt;10,VLOOKUP($C6,Extraction_MorningStar[],81,FALSE)&lt;=50),"entre 10 et 50%",IF(AND(VLOOKUP($C6,Extraction_MorningStar[],81,FALSE)&gt;50,VLOOKUP($C6,Extraction_MorningStar[],81,FALSE)&lt;=100),"sup à 50%","NC"))))))</f>
        <v>nul</v>
      </c>
      <c r="AU6" s="16" t="str">
        <f>IF(VLOOKUP($C6,Extraction_MorningStar[],102,FALSE)=0,"nul",IF(AND(VLOOKUP($C6,Extraction_MorningStar[],102,FALSE)&gt;0,VLOOKUP($C6,Extraction_MorningStar[],102,FALSE)&lt;1),"inf à 1%",IF(AND(VLOOKUP($C6,Extraction_MorningStar[],102,FALSE)&gt;=1,VLOOKUP($C6,Extraction_MorningStar[],102,FALSE)&lt;=5),"entre 1 et 5%",IF(AND(VLOOKUP($C6,Extraction_MorningStar[],102,FALSE)&gt;5,VLOOKUP($C6,Extraction_MorningStar[],102,FALSE)&lt;=10),"entre 5 et 10%",IF(AND(VLOOKUP($C6,Extraction_MorningStar[],102,FALSE)&gt;10,VLOOKUP($C6,Extraction_MorningStar[],102,FALSE)&lt;=50),"entre 10 et 50%",IF(AND(VLOOKUP($C6,Extraction_MorningStar[],102,FALSE)&gt;50,VLOOKUP($C6,Extraction_MorningStar[],102,FALSE)&lt;=100),"sup à 50%","NC"))))))</f>
        <v>nul</v>
      </c>
      <c r="AV6" s="15">
        <v>2</v>
      </c>
      <c r="AW6" s="17">
        <f>VLOOKUP(C6,Extraction_MorningStar[],223,FALSE)</f>
        <v>6</v>
      </c>
    </row>
    <row r="7" spans="1:49" x14ac:dyDescent="0.25">
      <c r="A7" t="s">
        <v>34</v>
      </c>
      <c r="B7" t="s">
        <v>113</v>
      </c>
      <c r="C7" s="35" t="s">
        <v>328</v>
      </c>
      <c r="D7" s="36" t="str">
        <f>VLOOKUP(Source!C7,Extraction_MorningStar[[ISIN]:[Catégorie Globale]],13,FALSE)</f>
        <v>Equity Miscellaneous</v>
      </c>
      <c r="E7" s="38" t="str">
        <f>VLOOKUP(C7,Extraction_MorningStar[[ISIN]:[Name]],2,FALSE)</f>
        <v>BNP Paribas Aqua Classic</v>
      </c>
      <c r="F7" s="15" t="s">
        <v>36</v>
      </c>
      <c r="G7" s="15" t="str">
        <f>VLOOKUP(Source!C7,Extraction_MorningStar[[ISIN]:[Catégorie Morningstar]],11,FALSE)</f>
        <v>Europe Fonds ouverts  - Actions Secteur Eau</v>
      </c>
      <c r="H7" s="15" t="str">
        <f t="shared" si="0"/>
        <v>Monde</v>
      </c>
      <c r="I7" s="47" t="str">
        <f>VLOOKUP(C7,Extraction_MorningStar[],230,FALSE)</f>
        <v>Global</v>
      </c>
      <c r="J7" s="33" t="str">
        <f>VLOOKUP(C7,Extraction_MorningStar[],221,FALSE)</f>
        <v>MSCI World NR EUR</v>
      </c>
      <c r="K7" s="15">
        <f>VLOOKUP(C7,Extraction_MorningStar[[ISIN]:[Management Fee]],6,FALSE)</f>
        <v>2</v>
      </c>
      <c r="L7" s="34">
        <f>IF(VLOOKUP(C7,Extraction_MorningStar[[ISIN]:[Notation  Morningstar]],10,FALSE)=0,"Non noté",VLOOKUP(C7,Extraction_MorningStar[[ISIN]:[Notation  Morningstar]],10,FALSE))</f>
        <v>4</v>
      </c>
      <c r="M7" s="33" t="str">
        <f>VLOOKUP(C7,Extraction_MS_02022022!$A$2:$C$44,3,FALSE)</f>
        <v>BNP Paribas Asset Management France</v>
      </c>
      <c r="N7" s="33">
        <f>VLOOKUP(C7,Extraction_MorningStar[],210,FALSE)</f>
        <v>-18.194099999999999</v>
      </c>
      <c r="O7" s="33">
        <f>VLOOKUP(C7,Extraction_MorningStar[],211,FALSE)</f>
        <v>37.753010000000003</v>
      </c>
      <c r="P7" s="33">
        <f>VLOOKUP(C7,Extraction_MorningStar[],212,FALSE)</f>
        <v>7.6501000000000001</v>
      </c>
      <c r="Q7" s="33">
        <f>VLOOKUP(C7,Extraction_MorningStar[],212,FALSE)</f>
        <v>7.6501000000000001</v>
      </c>
      <c r="R7" s="33">
        <f>VLOOKUP(C7,Extraction_MorningStar[],213,FALSE)</f>
        <v>7.0389999999999997</v>
      </c>
      <c r="S7" s="19" t="s">
        <v>458</v>
      </c>
      <c r="T7" s="19" t="s">
        <v>38</v>
      </c>
      <c r="U7" s="15" t="str">
        <f t="shared" si="1"/>
        <v>Label ISR public</v>
      </c>
      <c r="V7" s="15" t="str">
        <f>IF(VLOOKUP(C7,Extraction_MorningStar[],224,FALSE)="Oui","Oui","Non")</f>
        <v>Oui</v>
      </c>
      <c r="W7" s="15" t="str">
        <f>IF(COUNTIF(ISIN_Greenfin!$A$1:$A$207,Source!C7)&gt;0,"Oui","Non")</f>
        <v>Non</v>
      </c>
      <c r="X7" s="15" t="str">
        <f>IF(COUNTIF(ISIN_Finansol!$A$1:$A$146,Source!C7)&gt;0,"Oui","Non")</f>
        <v>Non</v>
      </c>
      <c r="Y7" s="15" t="str">
        <f>VLOOKUP(C7,Suppéments_SDG[],3,FALSE)</f>
        <v>Non</v>
      </c>
      <c r="Z7" s="15" t="str">
        <f>VLOOKUP(C7,Suppéments_SDG[],4,FALSE)</f>
        <v>Non</v>
      </c>
      <c r="AA7" s="15" t="str">
        <f>VLOOKUP(C7,Suppéments_SDG[],5,FALSE)</f>
        <v>Non</v>
      </c>
      <c r="AB7" s="15" t="str">
        <f>VLOOKUP(C7,Suppéments_SDG[],6,FALSE)</f>
        <v>Oui</v>
      </c>
      <c r="AC7" s="15" t="str">
        <f>IF(VLOOKUP($C7,Extraction_MorningStar[],191,FALSE)="Oui","Pornographie, ","")&amp;IF(VLOOKUP($C7,Extraction_MorningStar[],192,FALSE)="Oui","Alcool, ","")&amp;IF(VLOOKUP($C7,Extraction_MorningStar[],193,FALSE)="Oui","Tests sur les animaux, ","")&amp;IF(VLOOKUP($C7,Extraction_MorningStar[],194,FALSE)="Oui","Armes controversées, ","")&amp;IF(VLOOKUP($C7,Extraction_MorningStar[],195,FALSE)="Oui","Fourrures et  cuirs, ","")&amp;IF(VLOOKUP($C7,Extraction_MorningStar[],196,FALSE)="Oui","Jeux d'argent, ","")&amp;IF(VLOOKUP($C7,Extraction_MorningStar[],197,FALSE)="Oui","OGM, ","")&amp;IF(VLOOKUP($C7,Extraction_MorningStar[],198,FALSE)="Oui","Armées privées, ","")&amp;IF(VLOOKUP($C7,Extraction_MorningStar[],199,FALSE)="Oui","Nucléaire, ","")&amp;IF(VLOOKUP($C7,Extraction_MorningStar[],200,FALSE)="Oui","Huile de palme, ","")&amp;IF(VLOOKUP($C7,Extraction_MorningStar[],201,FALSE)="Oui","Pesticides, ","")&amp;IF(VLOOKUP($C7,Extraction_MorningStar[],202,FALSE)="Oui","Armes portatives, ","")&amp;IF(VLOOKUP($C7,Extraction_MorningStar[],203,FALSE)="Oui","Charbon thermique, ","")&amp;IF(VLOOKUP($C7,Extraction_MorningStar[],204,FALSE)="Oui","Tabac.","")</f>
        <v>Charbon thermique, Tabac.</v>
      </c>
      <c r="AD7" s="15" t="str">
        <f>VLOOKUP(C7,Suppéments_SDG[],7,FALSE)</f>
        <v>Article 9</v>
      </c>
      <c r="AE7" s="15" t="str">
        <f>VLOOKUP(C7,Suppéments_SDG[],8,FALSE)</f>
        <v>6, 9, 11, 12</v>
      </c>
      <c r="AF7" s="15" t="str">
        <f>IF(VLOOKUP(C7,Extraction_MorningStar[],107,FALSE)="Oui","Oui",IF(VLOOKUP(C7,Extraction_MorningStar[],107,FALSE)="Non","Non",IF(VLOOKUP(C7,Extraction_MorningStar[],107,FALSE)=0,"Non")))</f>
        <v>Non</v>
      </c>
      <c r="AG7" s="15" t="str">
        <f>VLOOKUP(C7,Extraction_MorningStar[],15,FALSE)</f>
        <v>Moyenne</v>
      </c>
      <c r="AH7" s="15" t="str">
        <f t="shared" si="2"/>
        <v>OOO</v>
      </c>
      <c r="AI7" s="14" t="str">
        <f>IF(VLOOKUP($C7,Extraction_MorningStar[],72,FALSE)=0,"nul",IF(AND(VLOOKUP($C7,Extraction_MorningStar[],72,FALSE)&gt;0,VLOOKUP($C7,Extraction_MorningStar[],72,FALSE)&lt;1),"inf à 1%",IF(AND(VLOOKUP($C7,Extraction_MorningStar[],72,FALSE)&gt;=1,VLOOKUP($C7,Extraction_MorningStar[],72,FALSE)&lt;=5),"entre 1 et 5%",IF(AND(VLOOKUP($C7,Extraction_MorningStar[],72,FALSE)&gt;5,VLOOKUP($C7,Extraction_MorningStar[],72,FALSE)&lt;=10),"entre 5 et 10%",IF(AND(VLOOKUP($C7,Extraction_MorningStar[],72,FALSE)&gt;10,VLOOKUP($C7,Extraction_MorningStar[],72,FALSE)&lt;=50),"entre 10 et 50%",IF(AND(VLOOKUP($C7,Extraction_MorningStar[],72,FALSE)&gt;50,VLOOKUP($C7,Extraction_MorningStar[],72,FALSE)&lt;=100),"sup à 50%","NC"))))))</f>
        <v>nul</v>
      </c>
      <c r="AJ7" s="15" t="str">
        <f>IF(VLOOKUP($C7,Extraction_MorningStar[],66,FALSE)=0,"nul",IF(AND(VLOOKUP($C7,Extraction_MorningStar[],66,FALSE)&gt;0,VLOOKUP($C7,Extraction_MorningStar[],66,FALSE)&lt;1),"inf à 1%",IF(AND(VLOOKUP($C7,Extraction_MorningStar[],66,FALSE)&gt;=1,VLOOKUP($C7,Extraction_MorningStar[],66,FALSE)&lt;=5),"entre 1 et 5%",IF(AND(VLOOKUP($C7,Extraction_MorningStar[],66,FALSE)&gt;5,VLOOKUP($C7,Extraction_MorningStar[],66,FALSE)&lt;=10),"entre 5 et 10%",IF(AND(VLOOKUP($C7,Extraction_MorningStar[],66,FALSE)&gt;10,VLOOKUP($C7,Extraction_MorningStar[],66,FALSE)&lt;=50),"entre 10 et 50%",IF(AND(VLOOKUP($C7,Extraction_MorningStar[],66,FALSE)&gt;50,VLOOKUP($C7,Extraction_MorningStar[],66,FALSE)&lt;=100),"sup à 50%","NC"))))))</f>
        <v>entre 10 et 50%</v>
      </c>
      <c r="AK7" s="14" t="str">
        <f>IF(VLOOKUP($C7,Extraction_MorningStar[],63,FALSE)=0,"nul",IF(AND(VLOOKUP($C7,Extraction_MorningStar[],63,FALSE)&gt;0,VLOOKUP($C7,Extraction_MorningStar[],63,FALSE)&lt;1),"inf à 1%",IF(AND(VLOOKUP($C7,Extraction_MorningStar[],63,FALSE)&gt;=1,VLOOKUP($C7,Extraction_MorningStar[],63,FALSE)&lt;=5),"entre 1 et 5%",IF(AND(VLOOKUP($C7,Extraction_MorningStar[],63,FALSE)&gt;5,VLOOKUP($C7,Extraction_MorningStar[],63,FALSE)&lt;=10),"entre 5 et 10%",IF(AND(VLOOKUP($C7,Extraction_MorningStar[],63,FALSE)&gt;10,VLOOKUP($C7,Extraction_MorningStar[],63,FALSE)&lt;=50),"entre 10 et 50%",IF(AND(VLOOKUP($C7,Extraction_MorningStar[],63,FALSE)&gt;50,VLOOKUP($C7,Extraction_MorningStar[],63,FALSE)&lt;=100),"sup à 50%","NC"))))))</f>
        <v>nul</v>
      </c>
      <c r="AL7" s="14" t="str">
        <f>IF(VLOOKUP($C7,Extraction_MorningStar[],60,FALSE)=0,"nul",IF(AND(VLOOKUP($C7,Extraction_MorningStar[],60,FALSE)&gt;0,VLOOKUP($C7,Extraction_MorningStar[],60,FALSE)&lt;1),"inf à 1%",IF(AND(VLOOKUP($C7,Extraction_MorningStar[],60,FALSE)&gt;=1,VLOOKUP($C7,Extraction_MorningStar[],60,FALSE)&lt;=5),"entre 1 et 5%",IF(AND(VLOOKUP($C7,Extraction_MorningStar[],60,FALSE)&gt;5,VLOOKUP($C7,Extraction_MorningStar[],60,FALSE)&lt;=10),"entre 5 et 10%",IF(AND(VLOOKUP($C7,Extraction_MorningStar[],60,FALSE)&gt;10,VLOOKUP($C7,Extraction_MorningStar[],60,FALSE)&lt;=50),"entre 10 et 50%",IF(AND(VLOOKUP($C7,Extraction_MorningStar[],60,FALSE)&gt;50,VLOOKUP($C7,Extraction_MorningStar[],60,FALSE)&lt;=100),"sup à 50%","NC"))))))</f>
        <v>nul</v>
      </c>
      <c r="AM7" s="14" t="str">
        <f>IF(VLOOKUP($C7,Extraction_MorningStar[],78,FALSE)=0,"nul",IF(AND(VLOOKUP($C7,Extraction_MorningStar[],78,FALSE)&gt;0,VLOOKUP($C7,Extraction_MorningStar[],78,FALSE)&lt;1),"inf à 1%",IF(AND(VLOOKUP($C7,Extraction_MorningStar[],78,FALSE)&gt;=1,VLOOKUP($C7,Extraction_MorningStar[],78,FALSE)&lt;=5),"entre 1 et 5%",IF(AND(VLOOKUP($C7,Extraction_MorningStar[],78,FALSE)&gt;5,VLOOKUP($C7,Extraction_MorningStar[],78,FALSE)&lt;=10),"entre 5 et 10%",IF(AND(VLOOKUP($C7,Extraction_MorningStar[],78,FALSE)&gt;10,VLOOKUP($C7,Extraction_MorningStar[],78,FALSE)&lt;=50),"entre 10 et 50%",IF(AND(VLOOKUP($C7,Extraction_MorningStar[],78,FALSE)&gt;50,VLOOKUP($C7,Extraction_MorningStar[],78,FALSE)&lt;=100),"sup à 50%","NC"))))))</f>
        <v>nul</v>
      </c>
      <c r="AN7" s="15" t="str">
        <f>IF(VLOOKUP($C7,Extraction_MorningStar[],84,FALSE)=0,"nul",IF(AND(VLOOKUP($C7,Extraction_MorningStar[],84,FALSE)&gt;0,VLOOKUP($C7,Extraction_MorningStar[],84,FALSE)&lt;1),"inf à 1%",IF(AND(VLOOKUP($C7,Extraction_MorningStar[],84,FALSE)&gt;=1,VLOOKUP($C7,Extraction_MorningStar[],84,FALSE)&lt;=5),"entre 1 et 5%",IF(AND(VLOOKUP($C7,Extraction_MorningStar[],84,FALSE)&gt;5,VLOOKUP($C7,Extraction_MorningStar[],84,FALSE)&lt;=10),"entre 5 et 10%",IF(AND(VLOOKUP($C7,Extraction_MorningStar[],84,FALSE)&gt;10,VLOOKUP($C7,Extraction_MorningStar[],84,FALSE)&lt;=50),"entre 10 et 50%",IF(AND(VLOOKUP($C7,Extraction_MorningStar[],84,FALSE)&gt;50,VLOOKUP($C7,Extraction_MorningStar[],84,FALSE)&lt;=100),"sup à 50%","NC"))))))</f>
        <v>nul</v>
      </c>
      <c r="AO7" s="15" t="str">
        <f>IF(VLOOKUP($C7,Extraction_MorningStar[],87,FALSE)=0,"nul",IF(AND(VLOOKUP($C7,Extraction_MorningStar[],87,FALSE)&gt;0,VLOOKUP($C7,Extraction_MorningStar[],87,FALSE)&lt;1),"inf à 1%",IF(AND(VLOOKUP($C7,Extraction_MorningStar[],87,FALSE)&gt;=1,VLOOKUP($C7,Extraction_MorningStar[],87,FALSE)&lt;=5),"entre 1 et 5%",IF(AND(VLOOKUP($C7,Extraction_MorningStar[],87,FALSE)&gt;5,VLOOKUP($C7,Extraction_MorningStar[],87,FALSE)&lt;=10),"entre 5 et 10%",IF(AND(VLOOKUP($C7,Extraction_MorningStar[],87,FALSE)&gt;10,VLOOKUP($C7,Extraction_MorningStar[],87,FALSE)&lt;=50),"entre 10 et 50%",IF(AND(VLOOKUP($C7,Extraction_MorningStar[],87,FALSE)&gt;50,VLOOKUP($C7,Extraction_MorningStar[],87,FALSE)&lt;=100),"sup à 50%","NC"))))))</f>
        <v>nul</v>
      </c>
      <c r="AP7" s="14" t="str">
        <f>IF(VLOOKUP($C7,Extraction_MorningStar[],90,FALSE)=0,"nul",IF(AND(VLOOKUP($C7,Extraction_MorningStar[],90,FALSE)&gt;0,VLOOKUP($C7,Extraction_MorningStar[],90,FALSE)&lt;1),"inf à 1%",IF(AND(VLOOKUP($C7,Extraction_MorningStar[],90,FALSE)&gt;=1,VLOOKUP($C7,Extraction_MorningStar[],90,FALSE)&lt;=5),"entre 1 et 5%",IF(AND(VLOOKUP($C7,Extraction_MorningStar[],90,FALSE)&gt;5,VLOOKUP($C7,Extraction_MorningStar[],90,FALSE)&lt;=10),"entre 5 et 10%",IF(AND(VLOOKUP($C7,Extraction_MorningStar[],90,FALSE)&gt;10,VLOOKUP($C7,Extraction_MorningStar[],90,FALSE)&lt;=50),"entre 10 et 50%",IF(AND(VLOOKUP($C7,Extraction_MorningStar[],90,FALSE)&gt;50,VLOOKUP($C7,Extraction_MorningStar[],90,FALSE)&lt;=100),"sup à 50%","NC"))))))</f>
        <v>nul</v>
      </c>
      <c r="AQ7" s="14" t="str">
        <f>IF(VLOOKUP($C7,Extraction_MorningStar[],93,FALSE)=0,"nul",IF(AND(VLOOKUP($C7,Extraction_MorningStar[],93,FALSE)&gt;0,VLOOKUP($C7,Extraction_MorningStar[],93,FALSE)&lt;1),"inf à 1%",IF(AND(VLOOKUP($C7,Extraction_MorningStar[],93,FALSE)&gt;=1,VLOOKUP($C7,Extraction_MorningStar[],93,FALSE)&lt;=5),"entre 1 et 5%",IF(AND(VLOOKUP($C7,Extraction_MorningStar[],93,FALSE)&gt;5,VLOOKUP($C7,Extraction_MorningStar[],93,FALSE)&lt;=10),"entre 5 et 10%",IF(AND(VLOOKUP($C7,Extraction_MorningStar[],93,FALSE)&gt;10,VLOOKUP($C7,Extraction_MorningStar[],93,FALSE)&lt;=50),"entre 10 et 50%",IF(AND(VLOOKUP($C7,Extraction_MorningStar[],93,FALSE)&gt;50,VLOOKUP($C7,Extraction_MorningStar[],93,FALSE)&lt;=100),"sup à 50%","NC"))))))</f>
        <v>nul</v>
      </c>
      <c r="AR7" s="14" t="str">
        <f>IF(VLOOKUP($C7,Extraction_MorningStar[],96,FALSE)=0,"nul",IF(AND(VLOOKUP($C7,Extraction_MorningStar[],96,FALSE)&gt;0,VLOOKUP($C7,Extraction_MorningStar[],96,FALSE)&lt;1),"inf à 1%",IF(AND(VLOOKUP($C7,Extraction_MorningStar[],96,FALSE)&gt;=1,VLOOKUP($C7,Extraction_MorningStar[],96,FALSE)&lt;=5),"entre 1 et 5%",IF(AND(VLOOKUP($C7,Extraction_MorningStar[],96,FALSE)&gt;5,VLOOKUP($C7,Extraction_MorningStar[],96,FALSE)&lt;=10),"entre 5 et 10%",IF(AND(VLOOKUP($C7,Extraction_MorningStar[],96,FALSE)&gt;10,VLOOKUP($C7,Extraction_MorningStar[],96,FALSE)&lt;=50),"entre 10 et 50%",IF(AND(VLOOKUP($C7,Extraction_MorningStar[],96,FALSE)&gt;50,VLOOKUP($C7,Extraction_MorningStar[],96,FALSE)&lt;=100),"sup à 50%","NC"))))))</f>
        <v>nul</v>
      </c>
      <c r="AS7" s="14" t="str">
        <f>IF(VLOOKUP($C7,Extraction_MorningStar[],99,FALSE)=0,"nul",IF(AND(VLOOKUP($C7,Extraction_MorningStar[],99,FALSE)&gt;0,VLOOKUP($C7,Extraction_MorningStar[],99,FALSE)&lt;1),"inf à 1%",IF(AND(VLOOKUP($C7,Extraction_MorningStar[],99,FALSE)&gt;=1,VLOOKUP($C7,Extraction_MorningStar[],99,FALSE)&lt;=5),"entre 1 et 5%",IF(AND(VLOOKUP($C7,Extraction_MorningStar[],99,FALSE)&gt;5,VLOOKUP($C7,Extraction_MorningStar[],99,FALSE)&lt;=10),"entre 5 et 10%",IF(AND(VLOOKUP($C7,Extraction_MorningStar[],99,FALSE)&gt;10,VLOOKUP($C7,Extraction_MorningStar[],99,FALSE)&lt;=50),"entre 10 et 50%",IF(AND(VLOOKUP($C7,Extraction_MorningStar[],99,FALSE)&gt;50,VLOOKUP($C7,Extraction_MorningStar[],99,FALSE)&lt;=100),"sup à 50%","NC"))))))</f>
        <v>nul</v>
      </c>
      <c r="AT7" s="16" t="str">
        <f>IF(VLOOKUP($C7,Extraction_MorningStar[],81,FALSE)=0,"nul",IF(AND(VLOOKUP($C7,Extraction_MorningStar[],81,FALSE)&gt;0,VLOOKUP($C7,Extraction_MorningStar[],81,FALSE)&lt;1),"inf à 1%",IF(AND(VLOOKUP($C7,Extraction_MorningStar[],81,FALSE)&gt;=1,VLOOKUP($C7,Extraction_MorningStar[],81,FALSE)&lt;=5),"entre 1 et 5%",IF(AND(VLOOKUP($C7,Extraction_MorningStar[],81,FALSE)&gt;5,VLOOKUP($C7,Extraction_MorningStar[],81,FALSE)&lt;=10),"entre 5 et 10%",IF(AND(VLOOKUP($C7,Extraction_MorningStar[],81,FALSE)&gt;10,VLOOKUP($C7,Extraction_MorningStar[],81,FALSE)&lt;=50),"entre 10 et 50%",IF(AND(VLOOKUP($C7,Extraction_MorningStar[],81,FALSE)&gt;50,VLOOKUP($C7,Extraction_MorningStar[],81,FALSE)&lt;=100),"sup à 50%","NC"))))))</f>
        <v>nul</v>
      </c>
      <c r="AU7" s="16" t="str">
        <f>IF(VLOOKUP($C7,Extraction_MorningStar[],102,FALSE)=0,"nul",IF(AND(VLOOKUP($C7,Extraction_MorningStar[],102,FALSE)&gt;0,VLOOKUP($C7,Extraction_MorningStar[],102,FALSE)&lt;1),"inf à 1%",IF(AND(VLOOKUP($C7,Extraction_MorningStar[],102,FALSE)&gt;=1,VLOOKUP($C7,Extraction_MorningStar[],102,FALSE)&lt;=5),"entre 1 et 5%",IF(AND(VLOOKUP($C7,Extraction_MorningStar[],102,FALSE)&gt;5,VLOOKUP($C7,Extraction_MorningStar[],102,FALSE)&lt;=10),"entre 5 et 10%",IF(AND(VLOOKUP($C7,Extraction_MorningStar[],102,FALSE)&gt;10,VLOOKUP($C7,Extraction_MorningStar[],102,FALSE)&lt;=50),"entre 10 et 50%",IF(AND(VLOOKUP($C7,Extraction_MorningStar[],102,FALSE)&gt;50,VLOOKUP($C7,Extraction_MorningStar[],102,FALSE)&lt;=100),"sup à 50%","NC"))))))</f>
        <v>nul</v>
      </c>
      <c r="AV7" s="15">
        <v>2</v>
      </c>
      <c r="AW7" s="17">
        <f>VLOOKUP(C7,Extraction_MorningStar[],223,FALSE)</f>
        <v>6</v>
      </c>
    </row>
    <row r="8" spans="1:49" x14ac:dyDescent="0.25">
      <c r="A8" t="s">
        <v>34</v>
      </c>
      <c r="B8" t="s">
        <v>113</v>
      </c>
      <c r="C8" s="35" t="s">
        <v>364</v>
      </c>
      <c r="D8" s="36" t="str">
        <f>VLOOKUP(Source!C8,Extraction_MorningStar[[ISIN]:[Catégorie Globale]],13,FALSE)</f>
        <v>Energy Sector Equity</v>
      </c>
      <c r="E8" s="38" t="str">
        <f>VLOOKUP(C8,Extraction_MorningStar[[ISIN]:[Name]],2,FALSE)</f>
        <v>RobecoSAM Smart Energy Eqs D EUR</v>
      </c>
      <c r="F8" s="15" t="s">
        <v>36</v>
      </c>
      <c r="G8" s="15" t="str">
        <f>VLOOKUP(Source!C8,Extraction_MorningStar[[ISIN]:[Catégorie Morningstar]],11,FALSE)</f>
        <v>Europe Fonds ouverts  - Actions Secteur Energies Alternatives</v>
      </c>
      <c r="H8" s="15" t="str">
        <f t="shared" si="0"/>
        <v>Monde</v>
      </c>
      <c r="I8" s="47" t="str">
        <f>VLOOKUP(C8,Extraction_MorningStar[],230,FALSE)</f>
        <v>Global</v>
      </c>
      <c r="J8" s="33" t="str">
        <f>VLOOKUP(C8,Extraction_MorningStar[],221,FALSE)</f>
        <v>MSCI World NR EUR</v>
      </c>
      <c r="K8" s="15">
        <f>VLOOKUP(C8,Extraction_MorningStar[[ISIN]:[Management Fee]],6,FALSE)</f>
        <v>1.5</v>
      </c>
      <c r="L8" s="34">
        <f>IF(VLOOKUP(C8,Extraction_MorningStar[[ISIN]:[Notation  Morningstar]],10,FALSE)=0,"Non noté",VLOOKUP(C8,Extraction_MorningStar[[ISIN]:[Notation  Morningstar]],10,FALSE))</f>
        <v>3</v>
      </c>
      <c r="M8" s="33" t="str">
        <f>VLOOKUP(C8,Extraction_MS_02022022!$A$2:$C$44,3,FALSE)</f>
        <v>Robeco Institutional Asset Management BV</v>
      </c>
      <c r="N8" s="33">
        <f>VLOOKUP(C8,Extraction_MorningStar[],210,FALSE)</f>
        <v>-16.413319999999999</v>
      </c>
      <c r="O8" s="33">
        <f>VLOOKUP(C8,Extraction_MorningStar[],211,FALSE)</f>
        <v>26.923909999999999</v>
      </c>
      <c r="P8" s="33">
        <f>VLOOKUP(C8,Extraction_MorningStar[],212,FALSE)</f>
        <v>45.612369999999999</v>
      </c>
      <c r="Q8" s="33">
        <f>VLOOKUP(C8,Extraction_MorningStar[],212,FALSE)</f>
        <v>45.612369999999999</v>
      </c>
      <c r="R8" s="33">
        <f>VLOOKUP(C8,Extraction_MorningStar[],213,FALSE)</f>
        <v>15.622590000000001</v>
      </c>
      <c r="S8" s="19" t="s">
        <v>458</v>
      </c>
      <c r="T8" s="19" t="s">
        <v>98</v>
      </c>
      <c r="U8" s="15" t="str">
        <f t="shared" si="1"/>
        <v>Label ISR public</v>
      </c>
      <c r="V8" s="15" t="str">
        <f>IF(VLOOKUP(C8,Extraction_MorningStar[],224,FALSE)="Oui","Oui","Non")</f>
        <v>Oui</v>
      </c>
      <c r="W8" s="15" t="str">
        <f>IF(COUNTIF(ISIN_Greenfin!$A$1:$A$207,Source!C8)&gt;0,"Oui","Non")</f>
        <v>Non</v>
      </c>
      <c r="X8" s="15" t="str">
        <f>IF(COUNTIF(ISIN_Finansol!$A$1:$A$146,Source!C8)&gt;0,"Oui","Non")</f>
        <v>Non</v>
      </c>
      <c r="Y8" s="15" t="str">
        <f>VLOOKUP(C8,Suppéments_SDG[],3,FALSE)</f>
        <v>Non</v>
      </c>
      <c r="Z8" s="15" t="str">
        <f>VLOOKUP(C8,Suppéments_SDG[],4,FALSE)</f>
        <v>Non</v>
      </c>
      <c r="AA8" s="15" t="str">
        <f>VLOOKUP(C8,Suppéments_SDG[],5,FALSE)</f>
        <v>Oui</v>
      </c>
      <c r="AB8" s="15" t="str">
        <f>VLOOKUP(C8,Suppéments_SDG[],6,FALSE)</f>
        <v>Oui</v>
      </c>
      <c r="AC8" s="15" t="str">
        <f>IF(VLOOKUP($C8,Extraction_MorningStar[],191,FALSE)="Oui","Pornographie, ","")&amp;IF(VLOOKUP($C8,Extraction_MorningStar[],192,FALSE)="Oui","Alcool, ","")&amp;IF(VLOOKUP($C8,Extraction_MorningStar[],193,FALSE)="Oui","Tests sur les animaux, ","")&amp;IF(VLOOKUP($C8,Extraction_MorningStar[],194,FALSE)="Oui","Armes controversées, ","")&amp;IF(VLOOKUP($C8,Extraction_MorningStar[],195,FALSE)="Oui","Fourrures et  cuirs, ","")&amp;IF(VLOOKUP($C8,Extraction_MorningStar[],196,FALSE)="Oui","Jeux d'argent, ","")&amp;IF(VLOOKUP($C8,Extraction_MorningStar[],197,FALSE)="Oui","OGM, ","")&amp;IF(VLOOKUP($C8,Extraction_MorningStar[],198,FALSE)="Oui","Armées privées, ","")&amp;IF(VLOOKUP($C8,Extraction_MorningStar[],199,FALSE)="Oui","Nucléaire, ","")&amp;IF(VLOOKUP($C8,Extraction_MorningStar[],200,FALSE)="Oui","Huile de palme, ","")&amp;IF(VLOOKUP($C8,Extraction_MorningStar[],201,FALSE)="Oui","Pesticides, ","")&amp;IF(VLOOKUP($C8,Extraction_MorningStar[],202,FALSE)="Oui","Armes portatives, ","")&amp;IF(VLOOKUP($C8,Extraction_MorningStar[],203,FALSE)="Oui","Charbon thermique, ","")&amp;IF(VLOOKUP($C8,Extraction_MorningStar[],204,FALSE)="Oui","Tabac.","")</f>
        <v>Pornographie, Alcool, Armes controversées, Jeux d'argent, Armées privées, Nucléaire, Huile de palme, Armes portatives, Charbon thermique, Tabac.</v>
      </c>
      <c r="AD8" s="15" t="str">
        <f>VLOOKUP(C8,Suppéments_SDG[],7,FALSE)</f>
        <v>Article 9</v>
      </c>
      <c r="AE8" s="15" t="str">
        <f>VLOOKUP(C8,Suppéments_SDG[],8,FALSE)</f>
        <v>7, 8, 9, 11, 13</v>
      </c>
      <c r="AF8" s="15" t="str">
        <f>IF(VLOOKUP(C8,Extraction_MorningStar[],107,FALSE)="Oui","Oui",IF(VLOOKUP(C8,Extraction_MorningStar[],107,FALSE)="Non","Non",IF(VLOOKUP(C8,Extraction_MorningStar[],107,FALSE)=0,"Non")))</f>
        <v>Non</v>
      </c>
      <c r="AG8" s="15" t="str">
        <f>VLOOKUP(C8,Extraction_MorningStar[],15,FALSE)</f>
        <v>Haut</v>
      </c>
      <c r="AH8" s="15" t="str">
        <f t="shared" si="2"/>
        <v>OOOOO</v>
      </c>
      <c r="AI8" s="14" t="str">
        <f>IF(VLOOKUP($C8,Extraction_MorningStar[],72,FALSE)=0,"nul",IF(AND(VLOOKUP($C8,Extraction_MorningStar[],72,FALSE)&gt;0,VLOOKUP($C8,Extraction_MorningStar[],72,FALSE)&lt;1),"inf à 1%",IF(AND(VLOOKUP($C8,Extraction_MorningStar[],72,FALSE)&gt;=1,VLOOKUP($C8,Extraction_MorningStar[],72,FALSE)&lt;=5),"entre 1 et 5%",IF(AND(VLOOKUP($C8,Extraction_MorningStar[],72,FALSE)&gt;5,VLOOKUP($C8,Extraction_MorningStar[],72,FALSE)&lt;=10),"entre 5 et 10%",IF(AND(VLOOKUP($C8,Extraction_MorningStar[],72,FALSE)&gt;10,VLOOKUP($C8,Extraction_MorningStar[],72,FALSE)&lt;=50),"entre 10 et 50%",IF(AND(VLOOKUP($C8,Extraction_MorningStar[],72,FALSE)&gt;50,VLOOKUP($C8,Extraction_MorningStar[],72,FALSE)&lt;=100),"sup à 50%","NC"))))))</f>
        <v>nul</v>
      </c>
      <c r="AJ8" s="15" t="str">
        <f>IF(VLOOKUP($C8,Extraction_MorningStar[],66,FALSE)=0,"nul",IF(AND(VLOOKUP($C8,Extraction_MorningStar[],66,FALSE)&gt;0,VLOOKUP($C8,Extraction_MorningStar[],66,FALSE)&lt;1),"inf à 1%",IF(AND(VLOOKUP($C8,Extraction_MorningStar[],66,FALSE)&gt;=1,VLOOKUP($C8,Extraction_MorningStar[],66,FALSE)&lt;=5),"entre 1 et 5%",IF(AND(VLOOKUP($C8,Extraction_MorningStar[],66,FALSE)&gt;5,VLOOKUP($C8,Extraction_MorningStar[],66,FALSE)&lt;=10),"entre 5 et 10%",IF(AND(VLOOKUP($C8,Extraction_MorningStar[],66,FALSE)&gt;10,VLOOKUP($C8,Extraction_MorningStar[],66,FALSE)&lt;=50),"entre 10 et 50%",IF(AND(VLOOKUP($C8,Extraction_MorningStar[],66,FALSE)&gt;50,VLOOKUP($C8,Extraction_MorningStar[],66,FALSE)&lt;=100),"sup à 50%","NC"))))))</f>
        <v>entre 5 et 10%</v>
      </c>
      <c r="AK8" s="14" t="str">
        <f>IF(VLOOKUP($C8,Extraction_MorningStar[],63,FALSE)=0,"nul",IF(AND(VLOOKUP($C8,Extraction_MorningStar[],63,FALSE)&gt;0,VLOOKUP($C8,Extraction_MorningStar[],63,FALSE)&lt;1),"inf à 1%",IF(AND(VLOOKUP($C8,Extraction_MorningStar[],63,FALSE)&gt;=1,VLOOKUP($C8,Extraction_MorningStar[],63,FALSE)&lt;=5),"entre 1 et 5%",IF(AND(VLOOKUP($C8,Extraction_MorningStar[],63,FALSE)&gt;5,VLOOKUP($C8,Extraction_MorningStar[],63,FALSE)&lt;=10),"entre 5 et 10%",IF(AND(VLOOKUP($C8,Extraction_MorningStar[],63,FALSE)&gt;10,VLOOKUP($C8,Extraction_MorningStar[],63,FALSE)&lt;=50),"entre 10 et 50%",IF(AND(VLOOKUP($C8,Extraction_MorningStar[],63,FALSE)&gt;50,VLOOKUP($C8,Extraction_MorningStar[],63,FALSE)&lt;=100),"sup à 50%","NC"))))))</f>
        <v>nul</v>
      </c>
      <c r="AL8" s="14" t="str">
        <f>IF(VLOOKUP($C8,Extraction_MorningStar[],60,FALSE)=0,"nul",IF(AND(VLOOKUP($C8,Extraction_MorningStar[],60,FALSE)&gt;0,VLOOKUP($C8,Extraction_MorningStar[],60,FALSE)&lt;1),"inf à 1%",IF(AND(VLOOKUP($C8,Extraction_MorningStar[],60,FALSE)&gt;=1,VLOOKUP($C8,Extraction_MorningStar[],60,FALSE)&lt;=5),"entre 1 et 5%",IF(AND(VLOOKUP($C8,Extraction_MorningStar[],60,FALSE)&gt;5,VLOOKUP($C8,Extraction_MorningStar[],60,FALSE)&lt;=10),"entre 5 et 10%",IF(AND(VLOOKUP($C8,Extraction_MorningStar[],60,FALSE)&gt;10,VLOOKUP($C8,Extraction_MorningStar[],60,FALSE)&lt;=50),"entre 10 et 50%",IF(AND(VLOOKUP($C8,Extraction_MorningStar[],60,FALSE)&gt;50,VLOOKUP($C8,Extraction_MorningStar[],60,FALSE)&lt;=100),"sup à 50%","NC"))))))</f>
        <v>nul</v>
      </c>
      <c r="AM8" s="14" t="str">
        <f>IF(VLOOKUP($C8,Extraction_MorningStar[],78,FALSE)=0,"nul",IF(AND(VLOOKUP($C8,Extraction_MorningStar[],78,FALSE)&gt;0,VLOOKUP($C8,Extraction_MorningStar[],78,FALSE)&lt;1),"inf à 1%",IF(AND(VLOOKUP($C8,Extraction_MorningStar[],78,FALSE)&gt;=1,VLOOKUP($C8,Extraction_MorningStar[],78,FALSE)&lt;=5),"entre 1 et 5%",IF(AND(VLOOKUP($C8,Extraction_MorningStar[],78,FALSE)&gt;5,VLOOKUP($C8,Extraction_MorningStar[],78,FALSE)&lt;=10),"entre 5 et 10%",IF(AND(VLOOKUP($C8,Extraction_MorningStar[],78,FALSE)&gt;10,VLOOKUP($C8,Extraction_MorningStar[],78,FALSE)&lt;=50),"entre 10 et 50%",IF(AND(VLOOKUP($C8,Extraction_MorningStar[],78,FALSE)&gt;50,VLOOKUP($C8,Extraction_MorningStar[],78,FALSE)&lt;=100),"sup à 50%","NC"))))))</f>
        <v>nul</v>
      </c>
      <c r="AN8" s="15" t="str">
        <f>IF(VLOOKUP($C8,Extraction_MorningStar[],84,FALSE)=0,"nul",IF(AND(VLOOKUP($C8,Extraction_MorningStar[],84,FALSE)&gt;0,VLOOKUP($C8,Extraction_MorningStar[],84,FALSE)&lt;1),"inf à 1%",IF(AND(VLOOKUP($C8,Extraction_MorningStar[],84,FALSE)&gt;=1,VLOOKUP($C8,Extraction_MorningStar[],84,FALSE)&lt;=5),"entre 1 et 5%",IF(AND(VLOOKUP($C8,Extraction_MorningStar[],84,FALSE)&gt;5,VLOOKUP($C8,Extraction_MorningStar[],84,FALSE)&lt;=10),"entre 5 et 10%",IF(AND(VLOOKUP($C8,Extraction_MorningStar[],84,FALSE)&gt;10,VLOOKUP($C8,Extraction_MorningStar[],84,FALSE)&lt;=50),"entre 10 et 50%",IF(AND(VLOOKUP($C8,Extraction_MorningStar[],84,FALSE)&gt;50,VLOOKUP($C8,Extraction_MorningStar[],84,FALSE)&lt;=100),"sup à 50%","NC"))))))</f>
        <v>entre 1 et 5%</v>
      </c>
      <c r="AO8" s="15" t="str">
        <f>IF(VLOOKUP($C8,Extraction_MorningStar[],87,FALSE)=0,"nul",IF(AND(VLOOKUP($C8,Extraction_MorningStar[],87,FALSE)&gt;0,VLOOKUP($C8,Extraction_MorningStar[],87,FALSE)&lt;1),"inf à 1%",IF(AND(VLOOKUP($C8,Extraction_MorningStar[],87,FALSE)&gt;=1,VLOOKUP($C8,Extraction_MorningStar[],87,FALSE)&lt;=5),"entre 1 et 5%",IF(AND(VLOOKUP($C8,Extraction_MorningStar[],87,FALSE)&gt;5,VLOOKUP($C8,Extraction_MorningStar[],87,FALSE)&lt;=10),"entre 5 et 10%",IF(AND(VLOOKUP($C8,Extraction_MorningStar[],87,FALSE)&gt;10,VLOOKUP($C8,Extraction_MorningStar[],87,FALSE)&lt;=50),"entre 10 et 50%",IF(AND(VLOOKUP($C8,Extraction_MorningStar[],87,FALSE)&gt;50,VLOOKUP($C8,Extraction_MorningStar[],87,FALSE)&lt;=100),"sup à 50%","NC"))))))</f>
        <v>entre 1 et 5%</v>
      </c>
      <c r="AP8" s="14" t="str">
        <f>IF(VLOOKUP($C8,Extraction_MorningStar[],90,FALSE)=0,"nul",IF(AND(VLOOKUP($C8,Extraction_MorningStar[],90,FALSE)&gt;0,VLOOKUP($C8,Extraction_MorningStar[],90,FALSE)&lt;1),"inf à 1%",IF(AND(VLOOKUP($C8,Extraction_MorningStar[],90,FALSE)&gt;=1,VLOOKUP($C8,Extraction_MorningStar[],90,FALSE)&lt;=5),"entre 1 et 5%",IF(AND(VLOOKUP($C8,Extraction_MorningStar[],90,FALSE)&gt;5,VLOOKUP($C8,Extraction_MorningStar[],90,FALSE)&lt;=10),"entre 5 et 10%",IF(AND(VLOOKUP($C8,Extraction_MorningStar[],90,FALSE)&gt;10,VLOOKUP($C8,Extraction_MorningStar[],90,FALSE)&lt;=50),"entre 10 et 50%",IF(AND(VLOOKUP($C8,Extraction_MorningStar[],90,FALSE)&gt;50,VLOOKUP($C8,Extraction_MorningStar[],90,FALSE)&lt;=100),"sup à 50%","NC"))))))</f>
        <v>nul</v>
      </c>
      <c r="AQ8" s="14" t="str">
        <f>IF(VLOOKUP($C8,Extraction_MorningStar[],93,FALSE)=0,"nul",IF(AND(VLOOKUP($C8,Extraction_MorningStar[],93,FALSE)&gt;0,VLOOKUP($C8,Extraction_MorningStar[],93,FALSE)&lt;1),"inf à 1%",IF(AND(VLOOKUP($C8,Extraction_MorningStar[],93,FALSE)&gt;=1,VLOOKUP($C8,Extraction_MorningStar[],93,FALSE)&lt;=5),"entre 1 et 5%",IF(AND(VLOOKUP($C8,Extraction_MorningStar[],93,FALSE)&gt;5,VLOOKUP($C8,Extraction_MorningStar[],93,FALSE)&lt;=10),"entre 5 et 10%",IF(AND(VLOOKUP($C8,Extraction_MorningStar[],93,FALSE)&gt;10,VLOOKUP($C8,Extraction_MorningStar[],93,FALSE)&lt;=50),"entre 10 et 50%",IF(AND(VLOOKUP($C8,Extraction_MorningStar[],93,FALSE)&gt;50,VLOOKUP($C8,Extraction_MorningStar[],93,FALSE)&lt;=100),"sup à 50%","NC"))))))</f>
        <v>nul</v>
      </c>
      <c r="AR8" s="14" t="str">
        <f>IF(VLOOKUP($C8,Extraction_MorningStar[],96,FALSE)=0,"nul",IF(AND(VLOOKUP($C8,Extraction_MorningStar[],96,FALSE)&gt;0,VLOOKUP($C8,Extraction_MorningStar[],96,FALSE)&lt;1),"inf à 1%",IF(AND(VLOOKUP($C8,Extraction_MorningStar[],96,FALSE)&gt;=1,VLOOKUP($C8,Extraction_MorningStar[],96,FALSE)&lt;=5),"entre 1 et 5%",IF(AND(VLOOKUP($C8,Extraction_MorningStar[],96,FALSE)&gt;5,VLOOKUP($C8,Extraction_MorningStar[],96,FALSE)&lt;=10),"entre 5 et 10%",IF(AND(VLOOKUP($C8,Extraction_MorningStar[],96,FALSE)&gt;10,VLOOKUP($C8,Extraction_MorningStar[],96,FALSE)&lt;=50),"entre 10 et 50%",IF(AND(VLOOKUP($C8,Extraction_MorningStar[],96,FALSE)&gt;50,VLOOKUP($C8,Extraction_MorningStar[],96,FALSE)&lt;=100),"sup à 50%","NC"))))))</f>
        <v>nul</v>
      </c>
      <c r="AS8" s="14" t="str">
        <f>IF(VLOOKUP($C8,Extraction_MorningStar[],99,FALSE)=0,"nul",IF(AND(VLOOKUP($C8,Extraction_MorningStar[],99,FALSE)&gt;0,VLOOKUP($C8,Extraction_MorningStar[],99,FALSE)&lt;1),"inf à 1%",IF(AND(VLOOKUP($C8,Extraction_MorningStar[],99,FALSE)&gt;=1,VLOOKUP($C8,Extraction_MorningStar[],99,FALSE)&lt;=5),"entre 1 et 5%",IF(AND(VLOOKUP($C8,Extraction_MorningStar[],99,FALSE)&gt;5,VLOOKUP($C8,Extraction_MorningStar[],99,FALSE)&lt;=10),"entre 5 et 10%",IF(AND(VLOOKUP($C8,Extraction_MorningStar[],99,FALSE)&gt;10,VLOOKUP($C8,Extraction_MorningStar[],99,FALSE)&lt;=50),"entre 10 et 50%",IF(AND(VLOOKUP($C8,Extraction_MorningStar[],99,FALSE)&gt;50,VLOOKUP($C8,Extraction_MorningStar[],99,FALSE)&lt;=100),"sup à 50%","NC"))))))</f>
        <v>nul</v>
      </c>
      <c r="AT8" s="16" t="str">
        <f>IF(VLOOKUP($C8,Extraction_MorningStar[],81,FALSE)=0,"nul",IF(AND(VLOOKUP($C8,Extraction_MorningStar[],81,FALSE)&gt;0,VLOOKUP($C8,Extraction_MorningStar[],81,FALSE)&lt;1),"inf à 1%",IF(AND(VLOOKUP($C8,Extraction_MorningStar[],81,FALSE)&gt;=1,VLOOKUP($C8,Extraction_MorningStar[],81,FALSE)&lt;=5),"entre 1 et 5%",IF(AND(VLOOKUP($C8,Extraction_MorningStar[],81,FALSE)&gt;5,VLOOKUP($C8,Extraction_MorningStar[],81,FALSE)&lt;=10),"entre 5 et 10%",IF(AND(VLOOKUP($C8,Extraction_MorningStar[],81,FALSE)&gt;10,VLOOKUP($C8,Extraction_MorningStar[],81,FALSE)&lt;=50),"entre 10 et 50%",IF(AND(VLOOKUP($C8,Extraction_MorningStar[],81,FALSE)&gt;50,VLOOKUP($C8,Extraction_MorningStar[],81,FALSE)&lt;=100),"sup à 50%","NC"))))))</f>
        <v>nul</v>
      </c>
      <c r="AU8" s="16" t="str">
        <f>IF(VLOOKUP($C8,Extraction_MorningStar[],102,FALSE)=0,"nul",IF(AND(VLOOKUP($C8,Extraction_MorningStar[],102,FALSE)&gt;0,VLOOKUP($C8,Extraction_MorningStar[],102,FALSE)&lt;1),"inf à 1%",IF(AND(VLOOKUP($C8,Extraction_MorningStar[],102,FALSE)&gt;=1,VLOOKUP($C8,Extraction_MorningStar[],102,FALSE)&lt;=5),"entre 1 et 5%",IF(AND(VLOOKUP($C8,Extraction_MorningStar[],102,FALSE)&gt;5,VLOOKUP($C8,Extraction_MorningStar[],102,FALSE)&lt;=10),"entre 5 et 10%",IF(AND(VLOOKUP($C8,Extraction_MorningStar[],102,FALSE)&gt;10,VLOOKUP($C8,Extraction_MorningStar[],102,FALSE)&lt;=50),"entre 10 et 50%",IF(AND(VLOOKUP($C8,Extraction_MorningStar[],102,FALSE)&gt;50,VLOOKUP($C8,Extraction_MorningStar[],102,FALSE)&lt;=100),"sup à 50%","NC"))))))</f>
        <v>nul</v>
      </c>
      <c r="AV8" s="15">
        <v>5</v>
      </c>
      <c r="AW8" s="17">
        <f>VLOOKUP(C8,Extraction_MorningStar[],223,FALSE)</f>
        <v>6</v>
      </c>
    </row>
    <row r="9" spans="1:49" x14ac:dyDescent="0.25">
      <c r="A9" t="s">
        <v>34</v>
      </c>
      <c r="B9" t="s">
        <v>113</v>
      </c>
      <c r="C9" s="35" t="s">
        <v>77</v>
      </c>
      <c r="D9" s="36" t="str">
        <f>VLOOKUP(Source!C9,Extraction_MorningStar[[ISIN]:[Catégorie Globale]],13,FALSE)</f>
        <v>Actions Europe Gdes Cap.</v>
      </c>
      <c r="E9" s="38" t="str">
        <f>VLOOKUP(C9,Extraction_MorningStar[[ISIN]:[Name]],2,FALSE)</f>
        <v>Mirova Europe Environmental Eq R/A EUR</v>
      </c>
      <c r="F9" s="15" t="s">
        <v>36</v>
      </c>
      <c r="G9" s="15" t="str">
        <f>VLOOKUP(Source!C9,Extraction_MorningStar[[ISIN]:[Catégorie Morningstar]],11,FALSE)</f>
        <v>Europe Fonds ouverts  - Actions Secteur Ecologie</v>
      </c>
      <c r="H9" s="15" t="str">
        <f t="shared" si="0"/>
        <v>Europe</v>
      </c>
      <c r="I9" s="47" t="str">
        <f>VLOOKUP(C9,Extraction_MorningStar[],230,FALSE)</f>
        <v>Europe</v>
      </c>
      <c r="J9" s="33" t="str">
        <f>VLOOKUP(C9,Extraction_MorningStar[],221,FALSE)</f>
        <v>MSCI Europe NR EUR</v>
      </c>
      <c r="K9" s="15">
        <f>VLOOKUP(C9,Extraction_MorningStar[[ISIN]:[Management Fee]],6,FALSE)</f>
        <v>1.6</v>
      </c>
      <c r="L9" s="34">
        <f>IF(VLOOKUP(C9,Extraction_MorningStar[[ISIN]:[Notation  Morningstar]],10,FALSE)=0,"Non noté",VLOOKUP(C9,Extraction_MorningStar[[ISIN]:[Notation  Morningstar]],10,FALSE))</f>
        <v>2</v>
      </c>
      <c r="M9" s="33" t="str">
        <f>VLOOKUP(C9,Extraction_MS_02022022!$A$2:$C$44,3,FALSE)</f>
        <v>Natixis Investment Managers International</v>
      </c>
      <c r="N9" s="33">
        <f>VLOOKUP(C9,Extraction_MorningStar[],210,FALSE)</f>
        <v>-22.61617</v>
      </c>
      <c r="O9" s="33">
        <f>VLOOKUP(C9,Extraction_MorningStar[],211,FALSE)</f>
        <v>16.365400000000001</v>
      </c>
      <c r="P9" s="33">
        <f>VLOOKUP(C9,Extraction_MorningStar[],212,FALSE)</f>
        <v>24.075009999999999</v>
      </c>
      <c r="Q9" s="33">
        <f>VLOOKUP(C9,Extraction_MorningStar[],212,FALSE)</f>
        <v>24.075009999999999</v>
      </c>
      <c r="R9" s="33">
        <f>VLOOKUP(C9,Extraction_MorningStar[],213,FALSE)</f>
        <v>4.4123099999999997</v>
      </c>
      <c r="S9" s="19" t="s">
        <v>458</v>
      </c>
      <c r="T9" s="19" t="s">
        <v>461</v>
      </c>
      <c r="U9" s="15" t="str">
        <f t="shared" si="1"/>
        <v>Label ISR public, Label Greenfin</v>
      </c>
      <c r="V9" s="15" t="str">
        <f>IF(VLOOKUP(C9,Extraction_MorningStar[],224,FALSE)="Oui","Oui","Non")</f>
        <v>Oui</v>
      </c>
      <c r="W9" s="15" t="str">
        <f>IF(COUNTIF(ISIN_Greenfin!$A$1:$A$207,Source!C9)&gt;0,"Oui","Non")</f>
        <v>Oui</v>
      </c>
      <c r="X9" s="15" t="str">
        <f>IF(COUNTIF(ISIN_Finansol!$A$1:$A$146,Source!C9)&gt;0,"Oui","Non")</f>
        <v>Non</v>
      </c>
      <c r="Y9" s="15" t="str">
        <f>VLOOKUP(C9,Suppéments_SDG[],3,FALSE)</f>
        <v>Non</v>
      </c>
      <c r="Z9" s="15" t="str">
        <f>VLOOKUP(C9,Suppéments_SDG[],4,FALSE)</f>
        <v>Oui</v>
      </c>
      <c r="AA9" s="15" t="str">
        <f>VLOOKUP(C9,Suppéments_SDG[],5,FALSE)</f>
        <v>Oui</v>
      </c>
      <c r="AB9" s="15" t="str">
        <f>VLOOKUP(C9,Suppéments_SDG[],6,FALSE)</f>
        <v>Oui</v>
      </c>
      <c r="AC9" s="15" t="str">
        <f>IF(VLOOKUP($C9,Extraction_MorningStar[],191,FALSE)="Oui","Pornographie, ","")&amp;IF(VLOOKUP($C9,Extraction_MorningStar[],192,FALSE)="Oui","Alcool, ","")&amp;IF(VLOOKUP($C9,Extraction_MorningStar[],193,FALSE)="Oui","Tests sur les animaux, ","")&amp;IF(VLOOKUP($C9,Extraction_MorningStar[],194,FALSE)="Oui","Armes controversées, ","")&amp;IF(VLOOKUP($C9,Extraction_MorningStar[],195,FALSE)="Oui","Fourrures et  cuirs, ","")&amp;IF(VLOOKUP($C9,Extraction_MorningStar[],196,FALSE)="Oui","Jeux d'argent, ","")&amp;IF(VLOOKUP($C9,Extraction_MorningStar[],197,FALSE)="Oui","OGM, ","")&amp;IF(VLOOKUP($C9,Extraction_MorningStar[],198,FALSE)="Oui","Armées privées, ","")&amp;IF(VLOOKUP($C9,Extraction_MorningStar[],199,FALSE)="Oui","Nucléaire, ","")&amp;IF(VLOOKUP($C9,Extraction_MorningStar[],200,FALSE)="Oui","Huile de palme, ","")&amp;IF(VLOOKUP($C9,Extraction_MorningStar[],201,FALSE)="Oui","Pesticides, ","")&amp;IF(VLOOKUP($C9,Extraction_MorningStar[],202,FALSE)="Oui","Armes portatives, ","")&amp;IF(VLOOKUP($C9,Extraction_MorningStar[],203,FALSE)="Oui","Charbon thermique, ","")&amp;IF(VLOOKUP($C9,Extraction_MorningStar[],204,FALSE)="Oui","Tabac.","")</f>
        <v>Pornographie, Alcool, Tests sur les animaux, Armes controversées, Jeux d'argent, OGM, Armées privées, Nucléaire, Huile de palme, Pesticides, Armes portatives, Tabac.</v>
      </c>
      <c r="AD9" s="15" t="str">
        <f>VLOOKUP(C9,Suppéments_SDG[],7,FALSE)</f>
        <v>Article 9</v>
      </c>
      <c r="AE9" s="15" t="str">
        <f>VLOOKUP(C9,Suppéments_SDG[],8,FALSE)</f>
        <v>1 à 16</v>
      </c>
      <c r="AF9" s="15" t="str">
        <f>IF(VLOOKUP(C9,Extraction_MorningStar[],107,FALSE)="Oui","Oui",IF(VLOOKUP(C9,Extraction_MorningStar[],107,FALSE)="Non","Non",IF(VLOOKUP(C9,Extraction_MorningStar[],107,FALSE)=0,"Non")))</f>
        <v>Oui</v>
      </c>
      <c r="AG9" s="15" t="str">
        <f>VLOOKUP(C9,Extraction_MorningStar[],15,FALSE)</f>
        <v>Au dessus de la moyenne</v>
      </c>
      <c r="AH9" s="15" t="str">
        <f t="shared" si="2"/>
        <v>OOOO</v>
      </c>
      <c r="AI9" s="14" t="str">
        <f>IF(VLOOKUP($C9,Extraction_MorningStar[],72,FALSE)=0,"nul",IF(AND(VLOOKUP($C9,Extraction_MorningStar[],72,FALSE)&gt;0,VLOOKUP($C9,Extraction_MorningStar[],72,FALSE)&lt;1),"inf à 1%",IF(AND(VLOOKUP($C9,Extraction_MorningStar[],72,FALSE)&gt;=1,VLOOKUP($C9,Extraction_MorningStar[],72,FALSE)&lt;=5),"entre 1 et 5%",IF(AND(VLOOKUP($C9,Extraction_MorningStar[],72,FALSE)&gt;5,VLOOKUP($C9,Extraction_MorningStar[],72,FALSE)&lt;=10),"entre 5 et 10%",IF(AND(VLOOKUP($C9,Extraction_MorningStar[],72,FALSE)&gt;10,VLOOKUP($C9,Extraction_MorningStar[],72,FALSE)&lt;=50),"entre 10 et 50%",IF(AND(VLOOKUP($C9,Extraction_MorningStar[],72,FALSE)&gt;50,VLOOKUP($C9,Extraction_MorningStar[],72,FALSE)&lt;=100),"sup à 50%","NC"))))))</f>
        <v>nul</v>
      </c>
      <c r="AJ9" s="15" t="str">
        <f>IF(VLOOKUP($C9,Extraction_MorningStar[],66,FALSE)=0,"nul",IF(AND(VLOOKUP($C9,Extraction_MorningStar[],66,FALSE)&gt;0,VLOOKUP($C9,Extraction_MorningStar[],66,FALSE)&lt;1),"inf à 1%",IF(AND(VLOOKUP($C9,Extraction_MorningStar[],66,FALSE)&gt;=1,VLOOKUP($C9,Extraction_MorningStar[],66,FALSE)&lt;=5),"entre 1 et 5%",IF(AND(VLOOKUP($C9,Extraction_MorningStar[],66,FALSE)&gt;5,VLOOKUP($C9,Extraction_MorningStar[],66,FALSE)&lt;=10),"entre 5 et 10%",IF(AND(VLOOKUP($C9,Extraction_MorningStar[],66,FALSE)&gt;10,VLOOKUP($C9,Extraction_MorningStar[],66,FALSE)&lt;=50),"entre 10 et 50%",IF(AND(VLOOKUP($C9,Extraction_MorningStar[],66,FALSE)&gt;50,VLOOKUP($C9,Extraction_MorningStar[],66,FALSE)&lt;=100),"sup à 50%","NC"))))))</f>
        <v>entre 10 et 50%</v>
      </c>
      <c r="AK9" s="14" t="str">
        <f>IF(VLOOKUP($C9,Extraction_MorningStar[],63,FALSE)=0,"nul",IF(AND(VLOOKUP($C9,Extraction_MorningStar[],63,FALSE)&gt;0,VLOOKUP($C9,Extraction_MorningStar[],63,FALSE)&lt;1),"inf à 1%",IF(AND(VLOOKUP($C9,Extraction_MorningStar[],63,FALSE)&gt;=1,VLOOKUP($C9,Extraction_MorningStar[],63,FALSE)&lt;=5),"entre 1 et 5%",IF(AND(VLOOKUP($C9,Extraction_MorningStar[],63,FALSE)&gt;5,VLOOKUP($C9,Extraction_MorningStar[],63,FALSE)&lt;=10),"entre 5 et 10%",IF(AND(VLOOKUP($C9,Extraction_MorningStar[],63,FALSE)&gt;10,VLOOKUP($C9,Extraction_MorningStar[],63,FALSE)&lt;=50),"entre 10 et 50%",IF(AND(VLOOKUP($C9,Extraction_MorningStar[],63,FALSE)&gt;50,VLOOKUP($C9,Extraction_MorningStar[],63,FALSE)&lt;=100),"sup à 50%","NC"))))))</f>
        <v>nul</v>
      </c>
      <c r="AL9" s="14" t="str">
        <f>IF(VLOOKUP($C9,Extraction_MorningStar[],60,FALSE)=0,"nul",IF(AND(VLOOKUP($C9,Extraction_MorningStar[],60,FALSE)&gt;0,VLOOKUP($C9,Extraction_MorningStar[],60,FALSE)&lt;1),"inf à 1%",IF(AND(VLOOKUP($C9,Extraction_MorningStar[],60,FALSE)&gt;=1,VLOOKUP($C9,Extraction_MorningStar[],60,FALSE)&lt;=5),"entre 1 et 5%",IF(AND(VLOOKUP($C9,Extraction_MorningStar[],60,FALSE)&gt;5,VLOOKUP($C9,Extraction_MorningStar[],60,FALSE)&lt;=10),"entre 5 et 10%",IF(AND(VLOOKUP($C9,Extraction_MorningStar[],60,FALSE)&gt;10,VLOOKUP($C9,Extraction_MorningStar[],60,FALSE)&lt;=50),"entre 10 et 50%",IF(AND(VLOOKUP($C9,Extraction_MorningStar[],60,FALSE)&gt;50,VLOOKUP($C9,Extraction_MorningStar[],60,FALSE)&lt;=100),"sup à 50%","NC"))))))</f>
        <v>nul</v>
      </c>
      <c r="AM9" s="14" t="str">
        <f>IF(VLOOKUP($C9,Extraction_MorningStar[],78,FALSE)=0,"nul",IF(AND(VLOOKUP($C9,Extraction_MorningStar[],78,FALSE)&gt;0,VLOOKUP($C9,Extraction_MorningStar[],78,FALSE)&lt;1),"inf à 1%",IF(AND(VLOOKUP($C9,Extraction_MorningStar[],78,FALSE)&gt;=1,VLOOKUP($C9,Extraction_MorningStar[],78,FALSE)&lt;=5),"entre 1 et 5%",IF(AND(VLOOKUP($C9,Extraction_MorningStar[],78,FALSE)&gt;5,VLOOKUP($C9,Extraction_MorningStar[],78,FALSE)&lt;=10),"entre 5 et 10%",IF(AND(VLOOKUP($C9,Extraction_MorningStar[],78,FALSE)&gt;10,VLOOKUP($C9,Extraction_MorningStar[],78,FALSE)&lt;=50),"entre 10 et 50%",IF(AND(VLOOKUP($C9,Extraction_MorningStar[],78,FALSE)&gt;50,VLOOKUP($C9,Extraction_MorningStar[],78,FALSE)&lt;=100),"sup à 50%","NC"))))))</f>
        <v>nul</v>
      </c>
      <c r="AN9" s="15" t="str">
        <f>IF(VLOOKUP($C9,Extraction_MorningStar[],84,FALSE)=0,"nul",IF(AND(VLOOKUP($C9,Extraction_MorningStar[],84,FALSE)&gt;0,VLOOKUP($C9,Extraction_MorningStar[],84,FALSE)&lt;1),"inf à 1%",IF(AND(VLOOKUP($C9,Extraction_MorningStar[],84,FALSE)&gt;=1,VLOOKUP($C9,Extraction_MorningStar[],84,FALSE)&lt;=5),"entre 1 et 5%",IF(AND(VLOOKUP($C9,Extraction_MorningStar[],84,FALSE)&gt;5,VLOOKUP($C9,Extraction_MorningStar[],84,FALSE)&lt;=10),"entre 5 et 10%",IF(AND(VLOOKUP($C9,Extraction_MorningStar[],84,FALSE)&gt;10,VLOOKUP($C9,Extraction_MorningStar[],84,FALSE)&lt;=50),"entre 10 et 50%",IF(AND(VLOOKUP($C9,Extraction_MorningStar[],84,FALSE)&gt;50,VLOOKUP($C9,Extraction_MorningStar[],84,FALSE)&lt;=100),"sup à 50%","NC"))))))</f>
        <v>nul</v>
      </c>
      <c r="AO9" s="15" t="str">
        <f>IF(VLOOKUP($C9,Extraction_MorningStar[],87,FALSE)=0,"nul",IF(AND(VLOOKUP($C9,Extraction_MorningStar[],87,FALSE)&gt;0,VLOOKUP($C9,Extraction_MorningStar[],87,FALSE)&lt;1),"inf à 1%",IF(AND(VLOOKUP($C9,Extraction_MorningStar[],87,FALSE)&gt;=1,VLOOKUP($C9,Extraction_MorningStar[],87,FALSE)&lt;=5),"entre 1 et 5%",IF(AND(VLOOKUP($C9,Extraction_MorningStar[],87,FALSE)&gt;5,VLOOKUP($C9,Extraction_MorningStar[],87,FALSE)&lt;=10),"entre 5 et 10%",IF(AND(VLOOKUP($C9,Extraction_MorningStar[],87,FALSE)&gt;10,VLOOKUP($C9,Extraction_MorningStar[],87,FALSE)&lt;=50),"entre 10 et 50%",IF(AND(VLOOKUP($C9,Extraction_MorningStar[],87,FALSE)&gt;50,VLOOKUP($C9,Extraction_MorningStar[],87,FALSE)&lt;=100),"sup à 50%","NC"))))))</f>
        <v>inf à 1%</v>
      </c>
      <c r="AP9" s="14" t="str">
        <f>IF(VLOOKUP($C9,Extraction_MorningStar[],90,FALSE)=0,"nul",IF(AND(VLOOKUP($C9,Extraction_MorningStar[],90,FALSE)&gt;0,VLOOKUP($C9,Extraction_MorningStar[],90,FALSE)&lt;1),"inf à 1%",IF(AND(VLOOKUP($C9,Extraction_MorningStar[],90,FALSE)&gt;=1,VLOOKUP($C9,Extraction_MorningStar[],90,FALSE)&lt;=5),"entre 1 et 5%",IF(AND(VLOOKUP($C9,Extraction_MorningStar[],90,FALSE)&gt;5,VLOOKUP($C9,Extraction_MorningStar[],90,FALSE)&lt;=10),"entre 5 et 10%",IF(AND(VLOOKUP($C9,Extraction_MorningStar[],90,FALSE)&gt;10,VLOOKUP($C9,Extraction_MorningStar[],90,FALSE)&lt;=50),"entre 10 et 50%",IF(AND(VLOOKUP($C9,Extraction_MorningStar[],90,FALSE)&gt;50,VLOOKUP($C9,Extraction_MorningStar[],90,FALSE)&lt;=100),"sup à 50%","NC"))))))</f>
        <v>nul</v>
      </c>
      <c r="AQ9" s="14" t="str">
        <f>IF(VLOOKUP($C9,Extraction_MorningStar[],93,FALSE)=0,"nul",IF(AND(VLOOKUP($C9,Extraction_MorningStar[],93,FALSE)&gt;0,VLOOKUP($C9,Extraction_MorningStar[],93,FALSE)&lt;1),"inf à 1%",IF(AND(VLOOKUP($C9,Extraction_MorningStar[],93,FALSE)&gt;=1,VLOOKUP($C9,Extraction_MorningStar[],93,FALSE)&lt;=5),"entre 1 et 5%",IF(AND(VLOOKUP($C9,Extraction_MorningStar[],93,FALSE)&gt;5,VLOOKUP($C9,Extraction_MorningStar[],93,FALSE)&lt;=10),"entre 5 et 10%",IF(AND(VLOOKUP($C9,Extraction_MorningStar[],93,FALSE)&gt;10,VLOOKUP($C9,Extraction_MorningStar[],93,FALSE)&lt;=50),"entre 10 et 50%",IF(AND(VLOOKUP($C9,Extraction_MorningStar[],93,FALSE)&gt;50,VLOOKUP($C9,Extraction_MorningStar[],93,FALSE)&lt;=100),"sup à 50%","NC"))))))</f>
        <v>nul</v>
      </c>
      <c r="AR9" s="14" t="str">
        <f>IF(VLOOKUP($C9,Extraction_MorningStar[],96,FALSE)=0,"nul",IF(AND(VLOOKUP($C9,Extraction_MorningStar[],96,FALSE)&gt;0,VLOOKUP($C9,Extraction_MorningStar[],96,FALSE)&lt;1),"inf à 1%",IF(AND(VLOOKUP($C9,Extraction_MorningStar[],96,FALSE)&gt;=1,VLOOKUP($C9,Extraction_MorningStar[],96,FALSE)&lt;=5),"entre 1 et 5%",IF(AND(VLOOKUP($C9,Extraction_MorningStar[],96,FALSE)&gt;5,VLOOKUP($C9,Extraction_MorningStar[],96,FALSE)&lt;=10),"entre 5 et 10%",IF(AND(VLOOKUP($C9,Extraction_MorningStar[],96,FALSE)&gt;10,VLOOKUP($C9,Extraction_MorningStar[],96,FALSE)&lt;=50),"entre 10 et 50%",IF(AND(VLOOKUP($C9,Extraction_MorningStar[],96,FALSE)&gt;50,VLOOKUP($C9,Extraction_MorningStar[],96,FALSE)&lt;=100),"sup à 50%","NC"))))))</f>
        <v>nul</v>
      </c>
      <c r="AS9" s="14" t="str">
        <f>IF(VLOOKUP($C9,Extraction_MorningStar[],99,FALSE)=0,"nul",IF(AND(VLOOKUP($C9,Extraction_MorningStar[],99,FALSE)&gt;0,VLOOKUP($C9,Extraction_MorningStar[],99,FALSE)&lt;1),"inf à 1%",IF(AND(VLOOKUP($C9,Extraction_MorningStar[],99,FALSE)&gt;=1,VLOOKUP($C9,Extraction_MorningStar[],99,FALSE)&lt;=5),"entre 1 et 5%",IF(AND(VLOOKUP($C9,Extraction_MorningStar[],99,FALSE)&gt;5,VLOOKUP($C9,Extraction_MorningStar[],99,FALSE)&lt;=10),"entre 5 et 10%",IF(AND(VLOOKUP($C9,Extraction_MorningStar[],99,FALSE)&gt;10,VLOOKUP($C9,Extraction_MorningStar[],99,FALSE)&lt;=50),"entre 10 et 50%",IF(AND(VLOOKUP($C9,Extraction_MorningStar[],99,FALSE)&gt;50,VLOOKUP($C9,Extraction_MorningStar[],99,FALSE)&lt;=100),"sup à 50%","NC"))))))</f>
        <v>entre 1 et 5%</v>
      </c>
      <c r="AT9" s="16" t="str">
        <f>IF(VLOOKUP($C9,Extraction_MorningStar[],81,FALSE)=0,"nul",IF(AND(VLOOKUP($C9,Extraction_MorningStar[],81,FALSE)&gt;0,VLOOKUP($C9,Extraction_MorningStar[],81,FALSE)&lt;1),"inf à 1%",IF(AND(VLOOKUP($C9,Extraction_MorningStar[],81,FALSE)&gt;=1,VLOOKUP($C9,Extraction_MorningStar[],81,FALSE)&lt;=5),"entre 1 et 5%",IF(AND(VLOOKUP($C9,Extraction_MorningStar[],81,FALSE)&gt;5,VLOOKUP($C9,Extraction_MorningStar[],81,FALSE)&lt;=10),"entre 5 et 10%",IF(AND(VLOOKUP($C9,Extraction_MorningStar[],81,FALSE)&gt;10,VLOOKUP($C9,Extraction_MorningStar[],81,FALSE)&lt;=50),"entre 10 et 50%",IF(AND(VLOOKUP($C9,Extraction_MorningStar[],81,FALSE)&gt;50,VLOOKUP($C9,Extraction_MorningStar[],81,FALSE)&lt;=100),"sup à 50%","NC"))))))</f>
        <v>nul</v>
      </c>
      <c r="AU9" s="16" t="str">
        <f>IF(VLOOKUP($C9,Extraction_MorningStar[],102,FALSE)=0,"nul",IF(AND(VLOOKUP($C9,Extraction_MorningStar[],102,FALSE)&gt;0,VLOOKUP($C9,Extraction_MorningStar[],102,FALSE)&lt;1),"inf à 1%",IF(AND(VLOOKUP($C9,Extraction_MorningStar[],102,FALSE)&gt;=1,VLOOKUP($C9,Extraction_MorningStar[],102,FALSE)&lt;=5),"entre 1 et 5%",IF(AND(VLOOKUP($C9,Extraction_MorningStar[],102,FALSE)&gt;5,VLOOKUP($C9,Extraction_MorningStar[],102,FALSE)&lt;=10),"entre 5 et 10%",IF(AND(VLOOKUP($C9,Extraction_MorningStar[],102,FALSE)&gt;10,VLOOKUP($C9,Extraction_MorningStar[],102,FALSE)&lt;=50),"entre 10 et 50%",IF(AND(VLOOKUP($C9,Extraction_MorningStar[],102,FALSE)&gt;50,VLOOKUP($C9,Extraction_MorningStar[],102,FALSE)&lt;=100),"sup à 50%","NC"))))))</f>
        <v>nul</v>
      </c>
      <c r="AV9" s="15">
        <v>2</v>
      </c>
      <c r="AW9" s="17">
        <f>VLOOKUP(C9,Extraction_MorningStar[],223,FALSE)</f>
        <v>6</v>
      </c>
    </row>
    <row r="10" spans="1:49" x14ac:dyDescent="0.25">
      <c r="A10" t="s">
        <v>34</v>
      </c>
      <c r="B10" t="s">
        <v>113</v>
      </c>
      <c r="C10" s="35" t="s">
        <v>92</v>
      </c>
      <c r="D10" s="36" t="str">
        <f>VLOOKUP(Source!C10,Extraction_MorningStar[[ISIN]:[Catégorie Globale]],13,FALSE)</f>
        <v>Equity Miscellaneous</v>
      </c>
      <c r="E10" s="38" t="str">
        <f>VLOOKUP(C10,Extraction_MorningStar[[ISIN]:[Name]],2,FALSE)</f>
        <v>Pictet-Nutrition R EUR</v>
      </c>
      <c r="F10" s="15" t="s">
        <v>36</v>
      </c>
      <c r="G10" s="15" t="str">
        <f>VLOOKUP(Source!C10,Extraction_MorningStar[[ISIN]:[Catégorie Morningstar]],11,FALSE)</f>
        <v>Europe Fonds ouverts  - Actions Secteur Agriculture</v>
      </c>
      <c r="H10" s="15" t="str">
        <f t="shared" si="0"/>
        <v>Monde</v>
      </c>
      <c r="I10" s="47" t="str">
        <f>VLOOKUP(C10,Extraction_MorningStar[],230,FALSE)</f>
        <v>Global</v>
      </c>
      <c r="J10" s="33" t="str">
        <f>VLOOKUP(C10,Extraction_MorningStar[],221,FALSE)</f>
        <v>MSCI ACWI NR EUR</v>
      </c>
      <c r="K10" s="15">
        <f>VLOOKUP(C10,Extraction_MorningStar[[ISIN]:[Management Fee]],6,FALSE)</f>
        <v>2.2999999999999998</v>
      </c>
      <c r="L10" s="34">
        <f>IF(VLOOKUP(C10,Extraction_MorningStar[[ISIN]:[Notation  Morningstar]],10,FALSE)=0,"Non noté",VLOOKUP(C10,Extraction_MorningStar[[ISIN]:[Notation  Morningstar]],10,FALSE))</f>
        <v>3</v>
      </c>
      <c r="M10" s="33" t="str">
        <f>VLOOKUP(C10,Extraction_MS_02022022!$A$2:$C$44,3,FALSE)</f>
        <v>Pictet Asset Management (Europe) SA</v>
      </c>
      <c r="N10" s="33">
        <f>VLOOKUP(C10,Extraction_MorningStar[],210,FALSE)</f>
        <v>-19.086659999999998</v>
      </c>
      <c r="O10" s="33">
        <f>VLOOKUP(C10,Extraction_MorningStar[],211,FALSE)</f>
        <v>15.211349999999999</v>
      </c>
      <c r="P10" s="33">
        <f>VLOOKUP(C10,Extraction_MorningStar[],212,FALSE)</f>
        <v>9.3675499999999996</v>
      </c>
      <c r="Q10" s="33">
        <f>VLOOKUP(C10,Extraction_MorningStar[],212,FALSE)</f>
        <v>9.3675499999999996</v>
      </c>
      <c r="R10" s="33">
        <f>VLOOKUP(C10,Extraction_MorningStar[],213,FALSE)</f>
        <v>1.0993999999999999</v>
      </c>
      <c r="S10" s="19" t="s">
        <v>457</v>
      </c>
      <c r="T10" s="19" t="s">
        <v>462</v>
      </c>
      <c r="U10" s="15" t="str">
        <f t="shared" si="1"/>
        <v>Label ISR public</v>
      </c>
      <c r="V10" s="15" t="s">
        <v>345</v>
      </c>
      <c r="W10" s="15" t="str">
        <f>IF(COUNTIF(ISIN_Greenfin!$A$1:$A$207,Source!C10)&gt;0,"Oui","Non")</f>
        <v>Non</v>
      </c>
      <c r="X10" s="15" t="str">
        <f>IF(COUNTIF(ISIN_Finansol!$A$1:$A$146,Source!C10)&gt;0,"Oui","Non")</f>
        <v>Non</v>
      </c>
      <c r="Y10" s="15" t="str">
        <f>VLOOKUP(C10,Suppéments_SDG[],3,FALSE)</f>
        <v>Non</v>
      </c>
      <c r="Z10" s="15" t="str">
        <f>VLOOKUP(C10,Suppéments_SDG[],4,FALSE)</f>
        <v>Non</v>
      </c>
      <c r="AA10" s="15" t="str">
        <f>VLOOKUP(C10,Suppéments_SDG[],5,FALSE)</f>
        <v>Oui</v>
      </c>
      <c r="AB10" s="15" t="str">
        <f>VLOOKUP(C10,Suppéments_SDG[],6,FALSE)</f>
        <v>Oui</v>
      </c>
      <c r="AC10" s="15" t="str">
        <f>IF(VLOOKUP($C10,Extraction_MorningStar[],191,FALSE)="Oui","Pornographie, ","")&amp;IF(VLOOKUP($C10,Extraction_MorningStar[],192,FALSE)="Oui","Alcool, ","")&amp;IF(VLOOKUP($C10,Extraction_MorningStar[],193,FALSE)="Oui","Tests sur les animaux, ","")&amp;IF(VLOOKUP($C10,Extraction_MorningStar[],194,FALSE)="Oui","Armes controversées, ","")&amp;IF(VLOOKUP($C10,Extraction_MorningStar[],195,FALSE)="Oui","Fourrures et  cuirs, ","")&amp;IF(VLOOKUP($C10,Extraction_MorningStar[],196,FALSE)="Oui","Jeux d'argent, ","")&amp;IF(VLOOKUP($C10,Extraction_MorningStar[],197,FALSE)="Oui","OGM, ","")&amp;IF(VLOOKUP($C10,Extraction_MorningStar[],198,FALSE)="Oui","Armées privées, ","")&amp;IF(VLOOKUP($C10,Extraction_MorningStar[],199,FALSE)="Oui","Nucléaire, ","")&amp;IF(VLOOKUP($C10,Extraction_MorningStar[],200,FALSE)="Oui","Huile de palme, ","")&amp;IF(VLOOKUP($C10,Extraction_MorningStar[],201,FALSE)="Oui","Pesticides, ","")&amp;IF(VLOOKUP($C10,Extraction_MorningStar[],202,FALSE)="Oui","Armes portatives, ","")&amp;IF(VLOOKUP($C10,Extraction_MorningStar[],203,FALSE)="Oui","Charbon thermique, ","")&amp;IF(VLOOKUP($C10,Extraction_MorningStar[],204,FALSE)="Oui","Tabac.","")</f>
        <v>Pornographie, Armes controversées, Jeux d'argent, OGM, Armées privées, Nucléaire, Pesticides, Armes portatives, Charbon thermique, Tabac.</v>
      </c>
      <c r="AD10" s="15" t="str">
        <f>VLOOKUP(C10,Suppéments_SDG[],7,FALSE)</f>
        <v>Article 9</v>
      </c>
      <c r="AE10" s="15" t="str">
        <f>VLOOKUP(C10,Suppéments_SDG[],8,FALSE)</f>
        <v>2, 3, 9, 12, 14</v>
      </c>
      <c r="AF10" s="15" t="str">
        <f>IF(VLOOKUP(C10,Extraction_MorningStar[],107,FALSE)="Oui","Oui",IF(VLOOKUP(C10,Extraction_MorningStar[],107,FALSE)="Non","Non",IF(VLOOKUP(C10,Extraction_MorningStar[],107,FALSE)=0,"Non")))</f>
        <v>Oui</v>
      </c>
      <c r="AG10" s="15" t="str">
        <f>VLOOKUP(C10,Extraction_MorningStar[],15,FALSE)</f>
        <v>Moyenne</v>
      </c>
      <c r="AH10" s="15" t="str">
        <f t="shared" si="2"/>
        <v>OOO</v>
      </c>
      <c r="AI10" s="14" t="str">
        <f>IF(VLOOKUP($C10,Extraction_MorningStar[],72,FALSE)=0,"nul",IF(AND(VLOOKUP($C10,Extraction_MorningStar[],72,FALSE)&gt;0,VLOOKUP($C10,Extraction_MorningStar[],72,FALSE)&lt;1),"inf à 1%",IF(AND(VLOOKUP($C10,Extraction_MorningStar[],72,FALSE)&gt;=1,VLOOKUP($C10,Extraction_MorningStar[],72,FALSE)&lt;=5),"entre 1 et 5%",IF(AND(VLOOKUP($C10,Extraction_MorningStar[],72,FALSE)&gt;5,VLOOKUP($C10,Extraction_MorningStar[],72,FALSE)&lt;=10),"entre 5 et 10%",IF(AND(VLOOKUP($C10,Extraction_MorningStar[],72,FALSE)&gt;10,VLOOKUP($C10,Extraction_MorningStar[],72,FALSE)&lt;=50),"entre 10 et 50%",IF(AND(VLOOKUP($C10,Extraction_MorningStar[],72,FALSE)&gt;50,VLOOKUP($C10,Extraction_MorningStar[],72,FALSE)&lt;=100),"sup à 50%","NC"))))))</f>
        <v>nul</v>
      </c>
      <c r="AJ10" s="15" t="str">
        <f>IF(VLOOKUP($C10,Extraction_MorningStar[],66,FALSE)=0,"nul",IF(AND(VLOOKUP($C10,Extraction_MorningStar[],66,FALSE)&gt;0,VLOOKUP($C10,Extraction_MorningStar[],66,FALSE)&lt;1),"inf à 1%",IF(AND(VLOOKUP($C10,Extraction_MorningStar[],66,FALSE)&gt;=1,VLOOKUP($C10,Extraction_MorningStar[],66,FALSE)&lt;=5),"entre 1 et 5%",IF(AND(VLOOKUP($C10,Extraction_MorningStar[],66,FALSE)&gt;5,VLOOKUP($C10,Extraction_MorningStar[],66,FALSE)&lt;=10),"entre 5 et 10%",IF(AND(VLOOKUP($C10,Extraction_MorningStar[],66,FALSE)&gt;10,VLOOKUP($C10,Extraction_MorningStar[],66,FALSE)&lt;=50),"entre 10 et 50%",IF(AND(VLOOKUP($C10,Extraction_MorningStar[],66,FALSE)&gt;50,VLOOKUP($C10,Extraction_MorningStar[],66,FALSE)&lt;=100),"sup à 50%","NC"))))))</f>
        <v>entre 10 et 50%</v>
      </c>
      <c r="AK10" s="14" t="str">
        <f>IF(VLOOKUP($C10,Extraction_MorningStar[],63,FALSE)=0,"nul",IF(AND(VLOOKUP($C10,Extraction_MorningStar[],63,FALSE)&gt;0,VLOOKUP($C10,Extraction_MorningStar[],63,FALSE)&lt;1),"inf à 1%",IF(AND(VLOOKUP($C10,Extraction_MorningStar[],63,FALSE)&gt;=1,VLOOKUP($C10,Extraction_MorningStar[],63,FALSE)&lt;=5),"entre 1 et 5%",IF(AND(VLOOKUP($C10,Extraction_MorningStar[],63,FALSE)&gt;5,VLOOKUP($C10,Extraction_MorningStar[],63,FALSE)&lt;=10),"entre 5 et 10%",IF(AND(VLOOKUP($C10,Extraction_MorningStar[],63,FALSE)&gt;10,VLOOKUP($C10,Extraction_MorningStar[],63,FALSE)&lt;=50),"entre 10 et 50%",IF(AND(VLOOKUP($C10,Extraction_MorningStar[],63,FALSE)&gt;50,VLOOKUP($C10,Extraction_MorningStar[],63,FALSE)&lt;=100),"sup à 50%","NC"))))))</f>
        <v>nul</v>
      </c>
      <c r="AL10" s="14" t="str">
        <f>IF(VLOOKUP($C10,Extraction_MorningStar[],60,FALSE)=0,"nul",IF(AND(VLOOKUP($C10,Extraction_MorningStar[],60,FALSE)&gt;0,VLOOKUP($C10,Extraction_MorningStar[],60,FALSE)&lt;1),"inf à 1%",IF(AND(VLOOKUP($C10,Extraction_MorningStar[],60,FALSE)&gt;=1,VLOOKUP($C10,Extraction_MorningStar[],60,FALSE)&lt;=5),"entre 1 et 5%",IF(AND(VLOOKUP($C10,Extraction_MorningStar[],60,FALSE)&gt;5,VLOOKUP($C10,Extraction_MorningStar[],60,FALSE)&lt;=10),"entre 5 et 10%",IF(AND(VLOOKUP($C10,Extraction_MorningStar[],60,FALSE)&gt;10,VLOOKUP($C10,Extraction_MorningStar[],60,FALSE)&lt;=50),"entre 10 et 50%",IF(AND(VLOOKUP($C10,Extraction_MorningStar[],60,FALSE)&gt;50,VLOOKUP($C10,Extraction_MorningStar[],60,FALSE)&lt;=100),"sup à 50%","NC"))))))</f>
        <v>nul</v>
      </c>
      <c r="AM10" s="14" t="str">
        <f>IF(VLOOKUP($C10,Extraction_MorningStar[],78,FALSE)=0,"nul",IF(AND(VLOOKUP($C10,Extraction_MorningStar[],78,FALSE)&gt;0,VLOOKUP($C10,Extraction_MorningStar[],78,FALSE)&lt;1),"inf à 1%",IF(AND(VLOOKUP($C10,Extraction_MorningStar[],78,FALSE)&gt;=1,VLOOKUP($C10,Extraction_MorningStar[],78,FALSE)&lt;=5),"entre 1 et 5%",IF(AND(VLOOKUP($C10,Extraction_MorningStar[],78,FALSE)&gt;5,VLOOKUP($C10,Extraction_MorningStar[],78,FALSE)&lt;=10),"entre 5 et 10%",IF(AND(VLOOKUP($C10,Extraction_MorningStar[],78,FALSE)&gt;10,VLOOKUP($C10,Extraction_MorningStar[],78,FALSE)&lt;=50),"entre 10 et 50%",IF(AND(VLOOKUP($C10,Extraction_MorningStar[],78,FALSE)&gt;50,VLOOKUP($C10,Extraction_MorningStar[],78,FALSE)&lt;=100),"sup à 50%","NC"))))))</f>
        <v>nul</v>
      </c>
      <c r="AN10" s="15" t="str">
        <f>IF(VLOOKUP($C10,Extraction_MorningStar[],84,FALSE)=0,"nul",IF(AND(VLOOKUP($C10,Extraction_MorningStar[],84,FALSE)&gt;0,VLOOKUP($C10,Extraction_MorningStar[],84,FALSE)&lt;1),"inf à 1%",IF(AND(VLOOKUP($C10,Extraction_MorningStar[],84,FALSE)&gt;=1,VLOOKUP($C10,Extraction_MorningStar[],84,FALSE)&lt;=5),"entre 1 et 5%",IF(AND(VLOOKUP($C10,Extraction_MorningStar[],84,FALSE)&gt;5,VLOOKUP($C10,Extraction_MorningStar[],84,FALSE)&lt;=10),"entre 5 et 10%",IF(AND(VLOOKUP($C10,Extraction_MorningStar[],84,FALSE)&gt;10,VLOOKUP($C10,Extraction_MorningStar[],84,FALSE)&lt;=50),"entre 10 et 50%",IF(AND(VLOOKUP($C10,Extraction_MorningStar[],84,FALSE)&gt;50,VLOOKUP($C10,Extraction_MorningStar[],84,FALSE)&lt;=100),"sup à 50%","NC"))))))</f>
        <v>nul</v>
      </c>
      <c r="AO10" s="15" t="str">
        <f>IF(VLOOKUP($C10,Extraction_MorningStar[],87,FALSE)=0,"nul",IF(AND(VLOOKUP($C10,Extraction_MorningStar[],87,FALSE)&gt;0,VLOOKUP($C10,Extraction_MorningStar[],87,FALSE)&lt;1),"inf à 1%",IF(AND(VLOOKUP($C10,Extraction_MorningStar[],87,FALSE)&gt;=1,VLOOKUP($C10,Extraction_MorningStar[],87,FALSE)&lt;=5),"entre 1 et 5%",IF(AND(VLOOKUP($C10,Extraction_MorningStar[],87,FALSE)&gt;5,VLOOKUP($C10,Extraction_MorningStar[],87,FALSE)&lt;=10),"entre 5 et 10%",IF(AND(VLOOKUP($C10,Extraction_MorningStar[],87,FALSE)&gt;10,VLOOKUP($C10,Extraction_MorningStar[],87,FALSE)&lt;=50),"entre 10 et 50%",IF(AND(VLOOKUP($C10,Extraction_MorningStar[],87,FALSE)&gt;50,VLOOKUP($C10,Extraction_MorningStar[],87,FALSE)&lt;=100),"sup à 50%","NC"))))))</f>
        <v>nul</v>
      </c>
      <c r="AP10" s="14" t="str">
        <f>IF(VLOOKUP($C10,Extraction_MorningStar[],90,FALSE)=0,"nul",IF(AND(VLOOKUP($C10,Extraction_MorningStar[],90,FALSE)&gt;0,VLOOKUP($C10,Extraction_MorningStar[],90,FALSE)&lt;1),"inf à 1%",IF(AND(VLOOKUP($C10,Extraction_MorningStar[],90,FALSE)&gt;=1,VLOOKUP($C10,Extraction_MorningStar[],90,FALSE)&lt;=5),"entre 1 et 5%",IF(AND(VLOOKUP($C10,Extraction_MorningStar[],90,FALSE)&gt;5,VLOOKUP($C10,Extraction_MorningStar[],90,FALSE)&lt;=10),"entre 5 et 10%",IF(AND(VLOOKUP($C10,Extraction_MorningStar[],90,FALSE)&gt;10,VLOOKUP($C10,Extraction_MorningStar[],90,FALSE)&lt;=50),"entre 10 et 50%",IF(AND(VLOOKUP($C10,Extraction_MorningStar[],90,FALSE)&gt;50,VLOOKUP($C10,Extraction_MorningStar[],90,FALSE)&lt;=100),"sup à 50%","NC"))))))</f>
        <v>nul</v>
      </c>
      <c r="AQ10" s="14" t="str">
        <f>IF(VLOOKUP($C10,Extraction_MorningStar[],93,FALSE)=0,"nul",IF(AND(VLOOKUP($C10,Extraction_MorningStar[],93,FALSE)&gt;0,VLOOKUP($C10,Extraction_MorningStar[],93,FALSE)&lt;1),"inf à 1%",IF(AND(VLOOKUP($C10,Extraction_MorningStar[],93,FALSE)&gt;=1,VLOOKUP($C10,Extraction_MorningStar[],93,FALSE)&lt;=5),"entre 1 et 5%",IF(AND(VLOOKUP($C10,Extraction_MorningStar[],93,FALSE)&gt;5,VLOOKUP($C10,Extraction_MorningStar[],93,FALSE)&lt;=10),"entre 5 et 10%",IF(AND(VLOOKUP($C10,Extraction_MorningStar[],93,FALSE)&gt;10,VLOOKUP($C10,Extraction_MorningStar[],93,FALSE)&lt;=50),"entre 10 et 50%",IF(AND(VLOOKUP($C10,Extraction_MorningStar[],93,FALSE)&gt;50,VLOOKUP($C10,Extraction_MorningStar[],93,FALSE)&lt;=100),"sup à 50%","NC"))))))</f>
        <v>entre 1 et 5%</v>
      </c>
      <c r="AR10" s="14" t="str">
        <f>IF(VLOOKUP($C10,Extraction_MorningStar[],96,FALSE)=0,"nul",IF(AND(VLOOKUP($C10,Extraction_MorningStar[],96,FALSE)&gt;0,VLOOKUP($C10,Extraction_MorningStar[],96,FALSE)&lt;1),"inf à 1%",IF(AND(VLOOKUP($C10,Extraction_MorningStar[],96,FALSE)&gt;=1,VLOOKUP($C10,Extraction_MorningStar[],96,FALSE)&lt;=5),"entre 1 et 5%",IF(AND(VLOOKUP($C10,Extraction_MorningStar[],96,FALSE)&gt;5,VLOOKUP($C10,Extraction_MorningStar[],96,FALSE)&lt;=10),"entre 5 et 10%",IF(AND(VLOOKUP($C10,Extraction_MorningStar[],96,FALSE)&gt;10,VLOOKUP($C10,Extraction_MorningStar[],96,FALSE)&lt;=50),"entre 10 et 50%",IF(AND(VLOOKUP($C10,Extraction_MorningStar[],96,FALSE)&gt;50,VLOOKUP($C10,Extraction_MorningStar[],96,FALSE)&lt;=100),"sup à 50%","NC"))))))</f>
        <v>nul</v>
      </c>
      <c r="AS10" s="14" t="str">
        <f>IF(VLOOKUP($C10,Extraction_MorningStar[],99,FALSE)=0,"nul",IF(AND(VLOOKUP($C10,Extraction_MorningStar[],99,FALSE)&gt;0,VLOOKUP($C10,Extraction_MorningStar[],99,FALSE)&lt;1),"inf à 1%",IF(AND(VLOOKUP($C10,Extraction_MorningStar[],99,FALSE)&gt;=1,VLOOKUP($C10,Extraction_MorningStar[],99,FALSE)&lt;=5),"entre 1 et 5%",IF(AND(VLOOKUP($C10,Extraction_MorningStar[],99,FALSE)&gt;5,VLOOKUP($C10,Extraction_MorningStar[],99,FALSE)&lt;=10),"entre 5 et 10%",IF(AND(VLOOKUP($C10,Extraction_MorningStar[],99,FALSE)&gt;10,VLOOKUP($C10,Extraction_MorningStar[],99,FALSE)&lt;=50),"entre 10 et 50%",IF(AND(VLOOKUP($C10,Extraction_MorningStar[],99,FALSE)&gt;50,VLOOKUP($C10,Extraction_MorningStar[],99,FALSE)&lt;=100),"sup à 50%","NC"))))))</f>
        <v>nul</v>
      </c>
      <c r="AT10" s="16" t="str">
        <f>IF(VLOOKUP($C10,Extraction_MorningStar[],81,FALSE)=0,"nul",IF(AND(VLOOKUP($C10,Extraction_MorningStar[],81,FALSE)&gt;0,VLOOKUP($C10,Extraction_MorningStar[],81,FALSE)&lt;1),"inf à 1%",IF(AND(VLOOKUP($C10,Extraction_MorningStar[],81,FALSE)&gt;=1,VLOOKUP($C10,Extraction_MorningStar[],81,FALSE)&lt;=5),"entre 1 et 5%",IF(AND(VLOOKUP($C10,Extraction_MorningStar[],81,FALSE)&gt;5,VLOOKUP($C10,Extraction_MorningStar[],81,FALSE)&lt;=10),"entre 5 et 10%",IF(AND(VLOOKUP($C10,Extraction_MorningStar[],81,FALSE)&gt;10,VLOOKUP($C10,Extraction_MorningStar[],81,FALSE)&lt;=50),"entre 10 et 50%",IF(AND(VLOOKUP($C10,Extraction_MorningStar[],81,FALSE)&gt;50,VLOOKUP($C10,Extraction_MorningStar[],81,FALSE)&lt;=100),"sup à 50%","NC"))))))</f>
        <v>nul</v>
      </c>
      <c r="AU10" s="16" t="str">
        <f>IF(VLOOKUP($C10,Extraction_MorningStar[],102,FALSE)=0,"nul",IF(AND(VLOOKUP($C10,Extraction_MorningStar[],102,FALSE)&gt;0,VLOOKUP($C10,Extraction_MorningStar[],102,FALSE)&lt;1),"inf à 1%",IF(AND(VLOOKUP($C10,Extraction_MorningStar[],102,FALSE)&gt;=1,VLOOKUP($C10,Extraction_MorningStar[],102,FALSE)&lt;=5),"entre 1 et 5%",IF(AND(VLOOKUP($C10,Extraction_MorningStar[],102,FALSE)&gt;5,VLOOKUP($C10,Extraction_MorningStar[],102,FALSE)&lt;=10),"entre 5 et 10%",IF(AND(VLOOKUP($C10,Extraction_MorningStar[],102,FALSE)&gt;10,VLOOKUP($C10,Extraction_MorningStar[],102,FALSE)&lt;=50),"entre 10 et 50%",IF(AND(VLOOKUP($C10,Extraction_MorningStar[],102,FALSE)&gt;50,VLOOKUP($C10,Extraction_MorningStar[],102,FALSE)&lt;=100),"sup à 50%","NC"))))))</f>
        <v>nul</v>
      </c>
      <c r="AV10" s="15">
        <v>4</v>
      </c>
      <c r="AW10" s="17">
        <f>VLOOKUP(C10,Extraction_MorningStar[],223,FALSE)</f>
        <v>6</v>
      </c>
    </row>
    <row r="11" spans="1:49" x14ac:dyDescent="0.25">
      <c r="A11" t="s">
        <v>34</v>
      </c>
      <c r="B11" t="s">
        <v>113</v>
      </c>
      <c r="C11" s="35" t="s">
        <v>367</v>
      </c>
      <c r="D11" s="36" t="str">
        <f>VLOOKUP(Source!C11,Extraction_MorningStar[[ISIN]:[Catégorie Globale]],13,FALSE)</f>
        <v>Actions International Gdes Cap. Mixte</v>
      </c>
      <c r="E11" s="38" t="str">
        <f>VLOOKUP(C11,Extraction_MorningStar[[ISIN]:[Name]],2,FALSE)</f>
        <v>RobecoSAM Glbl Gndr Eqlty Eqs D EUR</v>
      </c>
      <c r="F11" s="15" t="s">
        <v>36</v>
      </c>
      <c r="G11" s="15" t="str">
        <f>VLOOKUP(Source!C11,Extraction_MorningStar[[ISIN]:[Catégorie Morningstar]],11,FALSE)</f>
        <v>Europe Fonds ouverts  - Actions Internationales Gdes Cap. Mixte</v>
      </c>
      <c r="H11" s="15" t="str">
        <f t="shared" si="0"/>
        <v>Monde</v>
      </c>
      <c r="I11" s="47" t="str">
        <f>VLOOKUP(C11,Extraction_MorningStar[],230,FALSE)</f>
        <v>Global</v>
      </c>
      <c r="J11" s="33" t="str">
        <f>VLOOKUP(C11,Extraction_MorningStar[],221,FALSE)</f>
        <v>MSCI World NR EUR</v>
      </c>
      <c r="K11" s="15">
        <f>VLOOKUP(C11,Extraction_MorningStar[[ISIN]:[Management Fee]],6,FALSE)</f>
        <v>1.4</v>
      </c>
      <c r="L11" s="34">
        <f>IF(VLOOKUP(C11,Extraction_MorningStar[[ISIN]:[Notation  Morningstar]],10,FALSE)=0,"Non noté",VLOOKUP(C11,Extraction_MorningStar[[ISIN]:[Notation  Morningstar]],10,FALSE))</f>
        <v>4</v>
      </c>
      <c r="M11" s="33" t="str">
        <f>VLOOKUP(C11,Extraction_MS_02022022!$A$2:$C$44,3,FALSE)</f>
        <v>Robeco Institutional Asset Management BV</v>
      </c>
      <c r="N11" s="33">
        <f>VLOOKUP(C11,Extraction_MorningStar[],210,FALSE)</f>
        <v>-18.21622</v>
      </c>
      <c r="O11" s="33">
        <f>VLOOKUP(C11,Extraction_MorningStar[],211,FALSE)</f>
        <v>31.66479</v>
      </c>
      <c r="P11" s="33">
        <f>VLOOKUP(C11,Extraction_MorningStar[],212,FALSE)</f>
        <v>3.27698</v>
      </c>
      <c r="Q11" s="33">
        <f>VLOOKUP(C11,Extraction_MorningStar[],212,FALSE)</f>
        <v>3.27698</v>
      </c>
      <c r="R11" s="33">
        <f>VLOOKUP(C11,Extraction_MorningStar[],213,FALSE)</f>
        <v>3.8918900000000001</v>
      </c>
      <c r="S11" s="19" t="s">
        <v>457</v>
      </c>
      <c r="T11" s="19" t="s">
        <v>463</v>
      </c>
      <c r="U11" s="15" t="str">
        <f t="shared" si="1"/>
        <v>Label ISR public</v>
      </c>
      <c r="V11" s="15" t="s">
        <v>345</v>
      </c>
      <c r="W11" s="15" t="str">
        <f>IF(COUNTIF(ISIN_Greenfin!$A$1:$A$207,Source!C11)&gt;0,"Oui","Non")</f>
        <v>Non</v>
      </c>
      <c r="X11" s="15" t="str">
        <f>IF(COUNTIF(ISIN_Finansol!$A$1:$A$146,Source!C11)&gt;0,"Oui","Non")</f>
        <v>Non</v>
      </c>
      <c r="Y11" s="15" t="str">
        <f>VLOOKUP(C11,Suppéments_SDG[],3,FALSE)</f>
        <v>Oui</v>
      </c>
      <c r="Z11" s="15" t="str">
        <f>VLOOKUP(C11,Suppéments_SDG[],4,FALSE)</f>
        <v>Non</v>
      </c>
      <c r="AA11" s="15" t="str">
        <f>VLOOKUP(C11,Suppéments_SDG[],5,FALSE)</f>
        <v>Oui</v>
      </c>
      <c r="AB11" s="15" t="str">
        <f>VLOOKUP(C11,Suppéments_SDG[],6,FALSE)</f>
        <v>Oui</v>
      </c>
      <c r="AC11" s="15" t="str">
        <f>IF(VLOOKUP($C11,Extraction_MorningStar[],191,FALSE)="Oui","Pornographie, ","")&amp;IF(VLOOKUP($C11,Extraction_MorningStar[],192,FALSE)="Oui","Alcool, ","")&amp;IF(VLOOKUP($C11,Extraction_MorningStar[],193,FALSE)="Oui","Tests sur les animaux, ","")&amp;IF(VLOOKUP($C11,Extraction_MorningStar[],194,FALSE)="Oui","Armes controversées, ","")&amp;IF(VLOOKUP($C11,Extraction_MorningStar[],195,FALSE)="Oui","Fourrures et  cuirs, ","")&amp;IF(VLOOKUP($C11,Extraction_MorningStar[],196,FALSE)="Oui","Jeux d'argent, ","")&amp;IF(VLOOKUP($C11,Extraction_MorningStar[],197,FALSE)="Oui","OGM, ","")&amp;IF(VLOOKUP($C11,Extraction_MorningStar[],198,FALSE)="Oui","Armées privées, ","")&amp;IF(VLOOKUP($C11,Extraction_MorningStar[],199,FALSE)="Oui","Nucléaire, ","")&amp;IF(VLOOKUP($C11,Extraction_MorningStar[],200,FALSE)="Oui","Huile de palme, ","")&amp;IF(VLOOKUP($C11,Extraction_MorningStar[],201,FALSE)="Oui","Pesticides, ","")&amp;IF(VLOOKUP($C11,Extraction_MorningStar[],202,FALSE)="Oui","Armes portatives, ","")&amp;IF(VLOOKUP($C11,Extraction_MorningStar[],203,FALSE)="Oui","Charbon thermique, ","")&amp;IF(VLOOKUP($C11,Extraction_MorningStar[],204,FALSE)="Oui","Tabac.","")</f>
        <v>Pornographie, Alcool, Armes controversées, Jeux d'argent, Armées privées, Nucléaire, Huile de palme, Armes portatives, Charbon thermique, Tabac.</v>
      </c>
      <c r="AD11" s="15" t="str">
        <f>VLOOKUP(C11,Suppéments_SDG[],7,FALSE)</f>
        <v>Article 9</v>
      </c>
      <c r="AE11" s="15" t="str">
        <f>VLOOKUP(C11,Suppéments_SDG[],8,FALSE)</f>
        <v>3, 5, 8, 9, 11</v>
      </c>
      <c r="AF11" s="15" t="str">
        <f>IF(VLOOKUP(C11,Extraction_MorningStar[],107,FALSE)="Oui","Oui",IF(VLOOKUP(C11,Extraction_MorningStar[],107,FALSE)="Non","Non",IF(VLOOKUP(C11,Extraction_MorningStar[],107,FALSE)=0,"Non")))</f>
        <v>Oui</v>
      </c>
      <c r="AG11" s="15" t="str">
        <f>VLOOKUP(C11,Extraction_MorningStar[],15,FALSE)</f>
        <v>Haut</v>
      </c>
      <c r="AH11" s="15" t="str">
        <f t="shared" si="2"/>
        <v>OOOOO</v>
      </c>
      <c r="AI11" s="14" t="str">
        <f>IF(VLOOKUP($C11,Extraction_MorningStar[],72,FALSE)=0,"nul",IF(AND(VLOOKUP($C11,Extraction_MorningStar[],72,FALSE)&gt;0,VLOOKUP($C11,Extraction_MorningStar[],72,FALSE)&lt;1),"inf à 1%",IF(AND(VLOOKUP($C11,Extraction_MorningStar[],72,FALSE)&gt;=1,VLOOKUP($C11,Extraction_MorningStar[],72,FALSE)&lt;=5),"entre 1 et 5%",IF(AND(VLOOKUP($C11,Extraction_MorningStar[],72,FALSE)&gt;5,VLOOKUP($C11,Extraction_MorningStar[],72,FALSE)&lt;=10),"entre 5 et 10%",IF(AND(VLOOKUP($C11,Extraction_MorningStar[],72,FALSE)&gt;10,VLOOKUP($C11,Extraction_MorningStar[],72,FALSE)&lt;=50),"entre 10 et 50%",IF(AND(VLOOKUP($C11,Extraction_MorningStar[],72,FALSE)&gt;50,VLOOKUP($C11,Extraction_MorningStar[],72,FALSE)&lt;=100),"sup à 50%","NC"))))))</f>
        <v>nul</v>
      </c>
      <c r="AJ11" s="15" t="str">
        <f>IF(VLOOKUP($C11,Extraction_MorningStar[],66,FALSE)=0,"nul",IF(AND(VLOOKUP($C11,Extraction_MorningStar[],66,FALSE)&gt;0,VLOOKUP($C11,Extraction_MorningStar[],66,FALSE)&lt;1),"inf à 1%",IF(AND(VLOOKUP($C11,Extraction_MorningStar[],66,FALSE)&gt;=1,VLOOKUP($C11,Extraction_MorningStar[],66,FALSE)&lt;=5),"entre 1 et 5%",IF(AND(VLOOKUP($C11,Extraction_MorningStar[],66,FALSE)&gt;5,VLOOKUP($C11,Extraction_MorningStar[],66,FALSE)&lt;=10),"entre 5 et 10%",IF(AND(VLOOKUP($C11,Extraction_MorningStar[],66,FALSE)&gt;10,VLOOKUP($C11,Extraction_MorningStar[],66,FALSE)&lt;=50),"entre 10 et 50%",IF(AND(VLOOKUP($C11,Extraction_MorningStar[],66,FALSE)&gt;50,VLOOKUP($C11,Extraction_MorningStar[],66,FALSE)&lt;=100),"sup à 50%","NC"))))))</f>
        <v>entre 10 et 50%</v>
      </c>
      <c r="AK11" s="14" t="str">
        <f>IF(VLOOKUP($C11,Extraction_MorningStar[],63,FALSE)=0,"nul",IF(AND(VLOOKUP($C11,Extraction_MorningStar[],63,FALSE)&gt;0,VLOOKUP($C11,Extraction_MorningStar[],63,FALSE)&lt;1),"inf à 1%",IF(AND(VLOOKUP($C11,Extraction_MorningStar[],63,FALSE)&gt;=1,VLOOKUP($C11,Extraction_MorningStar[],63,FALSE)&lt;=5),"entre 1 et 5%",IF(AND(VLOOKUP($C11,Extraction_MorningStar[],63,FALSE)&gt;5,VLOOKUP($C11,Extraction_MorningStar[],63,FALSE)&lt;=10),"entre 5 et 10%",IF(AND(VLOOKUP($C11,Extraction_MorningStar[],63,FALSE)&gt;10,VLOOKUP($C11,Extraction_MorningStar[],63,FALSE)&lt;=50),"entre 10 et 50%",IF(AND(VLOOKUP($C11,Extraction_MorningStar[],63,FALSE)&gt;50,VLOOKUP($C11,Extraction_MorningStar[],63,FALSE)&lt;=100),"sup à 50%","NC"))))))</f>
        <v>nul</v>
      </c>
      <c r="AL11" s="14" t="str">
        <f>IF(VLOOKUP($C11,Extraction_MorningStar[],60,FALSE)=0,"nul",IF(AND(VLOOKUP($C11,Extraction_MorningStar[],60,FALSE)&gt;0,VLOOKUP($C11,Extraction_MorningStar[],60,FALSE)&lt;1),"inf à 1%",IF(AND(VLOOKUP($C11,Extraction_MorningStar[],60,FALSE)&gt;=1,VLOOKUP($C11,Extraction_MorningStar[],60,FALSE)&lt;=5),"entre 1 et 5%",IF(AND(VLOOKUP($C11,Extraction_MorningStar[],60,FALSE)&gt;5,VLOOKUP($C11,Extraction_MorningStar[],60,FALSE)&lt;=10),"entre 5 et 10%",IF(AND(VLOOKUP($C11,Extraction_MorningStar[],60,FALSE)&gt;10,VLOOKUP($C11,Extraction_MorningStar[],60,FALSE)&lt;=50),"entre 10 et 50%",IF(AND(VLOOKUP($C11,Extraction_MorningStar[],60,FALSE)&gt;50,VLOOKUP($C11,Extraction_MorningStar[],60,FALSE)&lt;=100),"sup à 50%","NC"))))))</f>
        <v>nul</v>
      </c>
      <c r="AM11" s="14" t="str">
        <f>IF(VLOOKUP($C11,Extraction_MorningStar[],78,FALSE)=0,"nul",IF(AND(VLOOKUP($C11,Extraction_MorningStar[],78,FALSE)&gt;0,VLOOKUP($C11,Extraction_MorningStar[],78,FALSE)&lt;1),"inf à 1%",IF(AND(VLOOKUP($C11,Extraction_MorningStar[],78,FALSE)&gt;=1,VLOOKUP($C11,Extraction_MorningStar[],78,FALSE)&lt;=5),"entre 1 et 5%",IF(AND(VLOOKUP($C11,Extraction_MorningStar[],78,FALSE)&gt;5,VLOOKUP($C11,Extraction_MorningStar[],78,FALSE)&lt;=10),"entre 5 et 10%",IF(AND(VLOOKUP($C11,Extraction_MorningStar[],78,FALSE)&gt;10,VLOOKUP($C11,Extraction_MorningStar[],78,FALSE)&lt;=50),"entre 10 et 50%",IF(AND(VLOOKUP($C11,Extraction_MorningStar[],78,FALSE)&gt;50,VLOOKUP($C11,Extraction_MorningStar[],78,FALSE)&lt;=100),"sup à 50%","NC"))))))</f>
        <v>nul</v>
      </c>
      <c r="AN11" s="15" t="str">
        <f>IF(VLOOKUP($C11,Extraction_MorningStar[],84,FALSE)=0,"nul",IF(AND(VLOOKUP($C11,Extraction_MorningStar[],84,FALSE)&gt;0,VLOOKUP($C11,Extraction_MorningStar[],84,FALSE)&lt;1),"inf à 1%",IF(AND(VLOOKUP($C11,Extraction_MorningStar[],84,FALSE)&gt;=1,VLOOKUP($C11,Extraction_MorningStar[],84,FALSE)&lt;=5),"entre 1 et 5%",IF(AND(VLOOKUP($C11,Extraction_MorningStar[],84,FALSE)&gt;5,VLOOKUP($C11,Extraction_MorningStar[],84,FALSE)&lt;=10),"entre 5 et 10%",IF(AND(VLOOKUP($C11,Extraction_MorningStar[],84,FALSE)&gt;10,VLOOKUP($C11,Extraction_MorningStar[],84,FALSE)&lt;=50),"entre 10 et 50%",IF(AND(VLOOKUP($C11,Extraction_MorningStar[],84,FALSE)&gt;50,VLOOKUP($C11,Extraction_MorningStar[],84,FALSE)&lt;=100),"sup à 50%","NC"))))))</f>
        <v>nul</v>
      </c>
      <c r="AO11" s="15" t="str">
        <f>IF(VLOOKUP($C11,Extraction_MorningStar[],87,FALSE)=0,"nul",IF(AND(VLOOKUP($C11,Extraction_MorningStar[],87,FALSE)&gt;0,VLOOKUP($C11,Extraction_MorningStar[],87,FALSE)&lt;1),"inf à 1%",IF(AND(VLOOKUP($C11,Extraction_MorningStar[],87,FALSE)&gt;=1,VLOOKUP($C11,Extraction_MorningStar[],87,FALSE)&lt;=5),"entre 1 et 5%",IF(AND(VLOOKUP($C11,Extraction_MorningStar[],87,FALSE)&gt;5,VLOOKUP($C11,Extraction_MorningStar[],87,FALSE)&lt;=10),"entre 5 et 10%",IF(AND(VLOOKUP($C11,Extraction_MorningStar[],87,FALSE)&gt;10,VLOOKUP($C11,Extraction_MorningStar[],87,FALSE)&lt;=50),"entre 10 et 50%",IF(AND(VLOOKUP($C11,Extraction_MorningStar[],87,FALSE)&gt;50,VLOOKUP($C11,Extraction_MorningStar[],87,FALSE)&lt;=100),"sup à 50%","NC"))))))</f>
        <v>nul</v>
      </c>
      <c r="AP11" s="14" t="str">
        <f>IF(VLOOKUP($C11,Extraction_MorningStar[],90,FALSE)=0,"nul",IF(AND(VLOOKUP($C11,Extraction_MorningStar[],90,FALSE)&gt;0,VLOOKUP($C11,Extraction_MorningStar[],90,FALSE)&lt;1),"inf à 1%",IF(AND(VLOOKUP($C11,Extraction_MorningStar[],90,FALSE)&gt;=1,VLOOKUP($C11,Extraction_MorningStar[],90,FALSE)&lt;=5),"entre 1 et 5%",IF(AND(VLOOKUP($C11,Extraction_MorningStar[],90,FALSE)&gt;5,VLOOKUP($C11,Extraction_MorningStar[],90,FALSE)&lt;=10),"entre 5 et 10%",IF(AND(VLOOKUP($C11,Extraction_MorningStar[],90,FALSE)&gt;10,VLOOKUP($C11,Extraction_MorningStar[],90,FALSE)&lt;=50),"entre 10 et 50%",IF(AND(VLOOKUP($C11,Extraction_MorningStar[],90,FALSE)&gt;50,VLOOKUP($C11,Extraction_MorningStar[],90,FALSE)&lt;=100),"sup à 50%","NC"))))))</f>
        <v>nul</v>
      </c>
      <c r="AQ11" s="14" t="str">
        <f>IF(VLOOKUP($C11,Extraction_MorningStar[],93,FALSE)=0,"nul",IF(AND(VLOOKUP($C11,Extraction_MorningStar[],93,FALSE)&gt;0,VLOOKUP($C11,Extraction_MorningStar[],93,FALSE)&lt;1),"inf à 1%",IF(AND(VLOOKUP($C11,Extraction_MorningStar[],93,FALSE)&gt;=1,VLOOKUP($C11,Extraction_MorningStar[],93,FALSE)&lt;=5),"entre 1 et 5%",IF(AND(VLOOKUP($C11,Extraction_MorningStar[],93,FALSE)&gt;5,VLOOKUP($C11,Extraction_MorningStar[],93,FALSE)&lt;=10),"entre 5 et 10%",IF(AND(VLOOKUP($C11,Extraction_MorningStar[],93,FALSE)&gt;10,VLOOKUP($C11,Extraction_MorningStar[],93,FALSE)&lt;=50),"entre 10 et 50%",IF(AND(VLOOKUP($C11,Extraction_MorningStar[],93,FALSE)&gt;50,VLOOKUP($C11,Extraction_MorningStar[],93,FALSE)&lt;=100),"sup à 50%","NC"))))))</f>
        <v>nul</v>
      </c>
      <c r="AR11" s="14" t="str">
        <f>IF(VLOOKUP($C11,Extraction_MorningStar[],96,FALSE)=0,"nul",IF(AND(VLOOKUP($C11,Extraction_MorningStar[],96,FALSE)&gt;0,VLOOKUP($C11,Extraction_MorningStar[],96,FALSE)&lt;1),"inf à 1%",IF(AND(VLOOKUP($C11,Extraction_MorningStar[],96,FALSE)&gt;=1,VLOOKUP($C11,Extraction_MorningStar[],96,FALSE)&lt;=5),"entre 1 et 5%",IF(AND(VLOOKUP($C11,Extraction_MorningStar[],96,FALSE)&gt;5,VLOOKUP($C11,Extraction_MorningStar[],96,FALSE)&lt;=10),"entre 5 et 10%",IF(AND(VLOOKUP($C11,Extraction_MorningStar[],96,FALSE)&gt;10,VLOOKUP($C11,Extraction_MorningStar[],96,FALSE)&lt;=50),"entre 10 et 50%",IF(AND(VLOOKUP($C11,Extraction_MorningStar[],96,FALSE)&gt;50,VLOOKUP($C11,Extraction_MorningStar[],96,FALSE)&lt;=100),"sup à 50%","NC"))))))</f>
        <v>nul</v>
      </c>
      <c r="AS11" s="14" t="str">
        <f>IF(VLOOKUP($C11,Extraction_MorningStar[],99,FALSE)=0,"nul",IF(AND(VLOOKUP($C11,Extraction_MorningStar[],99,FALSE)&gt;0,VLOOKUP($C11,Extraction_MorningStar[],99,FALSE)&lt;1),"inf à 1%",IF(AND(VLOOKUP($C11,Extraction_MorningStar[],99,FALSE)&gt;=1,VLOOKUP($C11,Extraction_MorningStar[],99,FALSE)&lt;=5),"entre 1 et 5%",IF(AND(VLOOKUP($C11,Extraction_MorningStar[],99,FALSE)&gt;5,VLOOKUP($C11,Extraction_MorningStar[],99,FALSE)&lt;=10),"entre 5 et 10%",IF(AND(VLOOKUP($C11,Extraction_MorningStar[],99,FALSE)&gt;10,VLOOKUP($C11,Extraction_MorningStar[],99,FALSE)&lt;=50),"entre 10 et 50%",IF(AND(VLOOKUP($C11,Extraction_MorningStar[],99,FALSE)&gt;50,VLOOKUP($C11,Extraction_MorningStar[],99,FALSE)&lt;=100),"sup à 50%","NC"))))))</f>
        <v>nul</v>
      </c>
      <c r="AT11" s="16" t="str">
        <f>IF(VLOOKUP($C11,Extraction_MorningStar[],81,FALSE)=0,"nul",IF(AND(VLOOKUP($C11,Extraction_MorningStar[],81,FALSE)&gt;0,VLOOKUP($C11,Extraction_MorningStar[],81,FALSE)&lt;1),"inf à 1%",IF(AND(VLOOKUP($C11,Extraction_MorningStar[],81,FALSE)&gt;=1,VLOOKUP($C11,Extraction_MorningStar[],81,FALSE)&lt;=5),"entre 1 et 5%",IF(AND(VLOOKUP($C11,Extraction_MorningStar[],81,FALSE)&gt;5,VLOOKUP($C11,Extraction_MorningStar[],81,FALSE)&lt;=10),"entre 5 et 10%",IF(AND(VLOOKUP($C11,Extraction_MorningStar[],81,FALSE)&gt;10,VLOOKUP($C11,Extraction_MorningStar[],81,FALSE)&lt;=50),"entre 10 et 50%",IF(AND(VLOOKUP($C11,Extraction_MorningStar[],81,FALSE)&gt;50,VLOOKUP($C11,Extraction_MorningStar[],81,FALSE)&lt;=100),"sup à 50%","NC"))))))</f>
        <v>nul</v>
      </c>
      <c r="AU11" s="16" t="str">
        <f>IF(VLOOKUP($C11,Extraction_MorningStar[],102,FALSE)=0,"nul",IF(AND(VLOOKUP($C11,Extraction_MorningStar[],102,FALSE)&gt;0,VLOOKUP($C11,Extraction_MorningStar[],102,FALSE)&lt;1),"inf à 1%",IF(AND(VLOOKUP($C11,Extraction_MorningStar[],102,FALSE)&gt;=1,VLOOKUP($C11,Extraction_MorningStar[],102,FALSE)&lt;=5),"entre 1 et 5%",IF(AND(VLOOKUP($C11,Extraction_MorningStar[],102,FALSE)&gt;5,VLOOKUP($C11,Extraction_MorningStar[],102,FALSE)&lt;=10),"entre 5 et 10%",IF(AND(VLOOKUP($C11,Extraction_MorningStar[],102,FALSE)&gt;10,VLOOKUP($C11,Extraction_MorningStar[],102,FALSE)&lt;=50),"entre 10 et 50%",IF(AND(VLOOKUP($C11,Extraction_MorningStar[],102,FALSE)&gt;50,VLOOKUP($C11,Extraction_MorningStar[],102,FALSE)&lt;=100),"sup à 50%","NC"))))))</f>
        <v>nul</v>
      </c>
      <c r="AV11" s="15">
        <v>3</v>
      </c>
      <c r="AW11" s="17">
        <f>VLOOKUP(C11,Extraction_MorningStar[],223,FALSE)</f>
        <v>6</v>
      </c>
    </row>
    <row r="12" spans="1:49" x14ac:dyDescent="0.25">
      <c r="A12" t="s">
        <v>34</v>
      </c>
      <c r="B12" t="s">
        <v>113</v>
      </c>
      <c r="C12" s="35" t="s">
        <v>110</v>
      </c>
      <c r="D12" s="36" t="str">
        <f>VLOOKUP(Source!C12,Extraction_MorningStar[[ISIN]:[Catégorie Globale]],13,FALSE)</f>
        <v>Equity Miscellaneous</v>
      </c>
      <c r="E12" s="38" t="str">
        <f>VLOOKUP(C12,Extraction_MorningStar[[ISIN]:[Name]],2,FALSE)</f>
        <v>Pictet-Water P EUR</v>
      </c>
      <c r="F12" s="15" t="s">
        <v>36</v>
      </c>
      <c r="G12" s="15" t="str">
        <f>VLOOKUP(Source!C12,Extraction_MorningStar[[ISIN]:[Catégorie Morningstar]],11,FALSE)</f>
        <v>Europe Fonds ouverts  - Actions Secteur Eau</v>
      </c>
      <c r="H12" s="15" t="str">
        <f t="shared" si="0"/>
        <v>Monde</v>
      </c>
      <c r="I12" s="47" t="str">
        <f>VLOOKUP(C12,Extraction_MorningStar[],230,FALSE)</f>
        <v>Global</v>
      </c>
      <c r="J12" s="33" t="str">
        <f>VLOOKUP(C12,Extraction_MorningStar[],221,FALSE)</f>
        <v>MSCI ACWI NR EUR</v>
      </c>
      <c r="K12" s="15">
        <f>VLOOKUP(C12,Extraction_MorningStar[[ISIN]:[Management Fee]],6,FALSE)</f>
        <v>1.6</v>
      </c>
      <c r="L12" s="34">
        <f>IF(VLOOKUP(C12,Extraction_MorningStar[[ISIN]:[Notation  Morningstar]],10,FALSE)=0,"Non noté",VLOOKUP(C12,Extraction_MorningStar[[ISIN]:[Notation  Morningstar]],10,FALSE))</f>
        <v>3</v>
      </c>
      <c r="M12" s="33" t="str">
        <f>VLOOKUP(C12,Extraction_MS_02022022!$A$2:$C$44,3,FALSE)</f>
        <v>Pictet Asset Management (Europe) SA</v>
      </c>
      <c r="N12" s="33">
        <f>VLOOKUP(C12,Extraction_MorningStar[],210,FALSE)</f>
        <v>-18.100709999999999</v>
      </c>
      <c r="O12" s="33">
        <f>VLOOKUP(C12,Extraction_MorningStar[],211,FALSE)</f>
        <v>39.575299999999999</v>
      </c>
      <c r="P12" s="33">
        <f>VLOOKUP(C12,Extraction_MorningStar[],212,FALSE)</f>
        <v>3.5592100000000002</v>
      </c>
      <c r="Q12" s="33">
        <f>VLOOKUP(C12,Extraction_MorningStar[],212,FALSE)</f>
        <v>3.5592100000000002</v>
      </c>
      <c r="R12" s="33">
        <f>VLOOKUP(C12,Extraction_MorningStar[],213,FALSE)</f>
        <v>6.6134599999999999</v>
      </c>
      <c r="S12" s="19" t="s">
        <v>458</v>
      </c>
      <c r="T12" s="19" t="s">
        <v>38</v>
      </c>
      <c r="U12" s="15" t="str">
        <f t="shared" si="1"/>
        <v>Label ISR public</v>
      </c>
      <c r="V12" s="15" t="str">
        <f>IF(VLOOKUP(C12,Extraction_MorningStar[],224,FALSE)="Oui","Oui","Non")</f>
        <v>Oui</v>
      </c>
      <c r="W12" s="15" t="str">
        <f>IF(COUNTIF(ISIN_Greenfin!$A$1:$A$207,Source!C12)&gt;0,"Oui","Non")</f>
        <v>Non</v>
      </c>
      <c r="X12" s="15" t="str">
        <f>IF(COUNTIF(ISIN_Finansol!$A$1:$A$146,Source!C12)&gt;0,"Oui","Non")</f>
        <v>Non</v>
      </c>
      <c r="Y12" s="15" t="str">
        <f>VLOOKUP(C12,Suppéments_SDG[],3,FALSE)</f>
        <v>Non</v>
      </c>
      <c r="Z12" s="15" t="str">
        <f>VLOOKUP(C12,Suppéments_SDG[],4,FALSE)</f>
        <v>Non</v>
      </c>
      <c r="AA12" s="15" t="str">
        <f>VLOOKUP(C12,Suppéments_SDG[],5,FALSE)</f>
        <v>Oui</v>
      </c>
      <c r="AB12" s="15" t="str">
        <f>VLOOKUP(C12,Suppéments_SDG[],6,FALSE)</f>
        <v>Oui</v>
      </c>
      <c r="AC12" s="15" t="str">
        <f>IF(VLOOKUP($C12,Extraction_MorningStar[],191,FALSE)="Oui","Pornographie, ","")&amp;IF(VLOOKUP($C12,Extraction_MorningStar[],192,FALSE)="Oui","Alcool, ","")&amp;IF(VLOOKUP($C12,Extraction_MorningStar[],193,FALSE)="Oui","Tests sur les animaux, ","")&amp;IF(VLOOKUP($C12,Extraction_MorningStar[],194,FALSE)="Oui","Armes controversées, ","")&amp;IF(VLOOKUP($C12,Extraction_MorningStar[],195,FALSE)="Oui","Fourrures et  cuirs, ","")&amp;IF(VLOOKUP($C12,Extraction_MorningStar[],196,FALSE)="Oui","Jeux d'argent, ","")&amp;IF(VLOOKUP($C12,Extraction_MorningStar[],197,FALSE)="Oui","OGM, ","")&amp;IF(VLOOKUP($C12,Extraction_MorningStar[],198,FALSE)="Oui","Armées privées, ","")&amp;IF(VLOOKUP($C12,Extraction_MorningStar[],199,FALSE)="Oui","Nucléaire, ","")&amp;IF(VLOOKUP($C12,Extraction_MorningStar[],200,FALSE)="Oui","Huile de palme, ","")&amp;IF(VLOOKUP($C12,Extraction_MorningStar[],201,FALSE)="Oui","Pesticides, ","")&amp;IF(VLOOKUP($C12,Extraction_MorningStar[],202,FALSE)="Oui","Armes portatives, ","")&amp;IF(VLOOKUP($C12,Extraction_MorningStar[],203,FALSE)="Oui","Charbon thermique, ","")&amp;IF(VLOOKUP($C12,Extraction_MorningStar[],204,FALSE)="Oui","Tabac.","")</f>
        <v>Pornographie, Armes controversées, Jeux d'argent, OGM, Armées privées, Nucléaire, Pesticides, Armes portatives, Charbon thermique, Tabac.</v>
      </c>
      <c r="AD12" s="15" t="str">
        <f>VLOOKUP(C12,Suppéments_SDG[],7,FALSE)</f>
        <v>Article 9</v>
      </c>
      <c r="AE12" s="15" t="str">
        <f>VLOOKUP(C12,Suppéments_SDG[],8,FALSE)</f>
        <v>1, 3, 6, 9, 11, 12, 13, 14, 16</v>
      </c>
      <c r="AF12" s="15" t="str">
        <f>IF(VLOOKUP(C12,Extraction_MorningStar[],107,FALSE)="Oui","Oui",IF(VLOOKUP(C12,Extraction_MorningStar[],107,FALSE)="Non","Non",IF(VLOOKUP(C12,Extraction_MorningStar[],107,FALSE)=0,"Non")))</f>
        <v>Oui</v>
      </c>
      <c r="AG12" s="15" t="str">
        <f>VLOOKUP(C12,Extraction_MorningStar[],15,FALSE)</f>
        <v>Au dessus de la moyenne</v>
      </c>
      <c r="AH12" s="15" t="str">
        <f t="shared" si="2"/>
        <v>OOOO</v>
      </c>
      <c r="AI12" s="14" t="str">
        <f>IF(VLOOKUP($C12,Extraction_MorningStar[],72,FALSE)=0,"nul",IF(AND(VLOOKUP($C12,Extraction_MorningStar[],72,FALSE)&gt;0,VLOOKUP($C12,Extraction_MorningStar[],72,FALSE)&lt;1),"inf à 1%",IF(AND(VLOOKUP($C12,Extraction_MorningStar[],72,FALSE)&gt;=1,VLOOKUP($C12,Extraction_MorningStar[],72,FALSE)&lt;=5),"entre 1 et 5%",IF(AND(VLOOKUP($C12,Extraction_MorningStar[],72,FALSE)&gt;5,VLOOKUP($C12,Extraction_MorningStar[],72,FALSE)&lt;=10),"entre 5 et 10%",IF(AND(VLOOKUP($C12,Extraction_MorningStar[],72,FALSE)&gt;10,VLOOKUP($C12,Extraction_MorningStar[],72,FALSE)&lt;=50),"entre 10 et 50%",IF(AND(VLOOKUP($C12,Extraction_MorningStar[],72,FALSE)&gt;50,VLOOKUP($C12,Extraction_MorningStar[],72,FALSE)&lt;=100),"sup à 50%","NC"))))))</f>
        <v>nul</v>
      </c>
      <c r="AJ12" s="15" t="str">
        <f>IF(VLOOKUP($C12,Extraction_MorningStar[],66,FALSE)=0,"nul",IF(AND(VLOOKUP($C12,Extraction_MorningStar[],66,FALSE)&gt;0,VLOOKUP($C12,Extraction_MorningStar[],66,FALSE)&lt;1),"inf à 1%",IF(AND(VLOOKUP($C12,Extraction_MorningStar[],66,FALSE)&gt;=1,VLOOKUP($C12,Extraction_MorningStar[],66,FALSE)&lt;=5),"entre 1 et 5%",IF(AND(VLOOKUP($C12,Extraction_MorningStar[],66,FALSE)&gt;5,VLOOKUP($C12,Extraction_MorningStar[],66,FALSE)&lt;=10),"entre 5 et 10%",IF(AND(VLOOKUP($C12,Extraction_MorningStar[],66,FALSE)&gt;10,VLOOKUP($C12,Extraction_MorningStar[],66,FALSE)&lt;=50),"entre 10 et 50%",IF(AND(VLOOKUP($C12,Extraction_MorningStar[],66,FALSE)&gt;50,VLOOKUP($C12,Extraction_MorningStar[],66,FALSE)&lt;=100),"sup à 50%","NC"))))))</f>
        <v>entre 10 et 50%</v>
      </c>
      <c r="AK12" s="14" t="str">
        <f>IF(VLOOKUP($C12,Extraction_MorningStar[],63,FALSE)=0,"nul",IF(AND(VLOOKUP($C12,Extraction_MorningStar[],63,FALSE)&gt;0,VLOOKUP($C12,Extraction_MorningStar[],63,FALSE)&lt;1),"inf à 1%",IF(AND(VLOOKUP($C12,Extraction_MorningStar[],63,FALSE)&gt;=1,VLOOKUP($C12,Extraction_MorningStar[],63,FALSE)&lt;=5),"entre 1 et 5%",IF(AND(VLOOKUP($C12,Extraction_MorningStar[],63,FALSE)&gt;5,VLOOKUP($C12,Extraction_MorningStar[],63,FALSE)&lt;=10),"entre 5 et 10%",IF(AND(VLOOKUP($C12,Extraction_MorningStar[],63,FALSE)&gt;10,VLOOKUP($C12,Extraction_MorningStar[],63,FALSE)&lt;=50),"entre 10 et 50%",IF(AND(VLOOKUP($C12,Extraction_MorningStar[],63,FALSE)&gt;50,VLOOKUP($C12,Extraction_MorningStar[],63,FALSE)&lt;=100),"sup à 50%","NC"))))))</f>
        <v>nul</v>
      </c>
      <c r="AL12" s="14" t="str">
        <f>IF(VLOOKUP($C12,Extraction_MorningStar[],60,FALSE)=0,"nul",IF(AND(VLOOKUP($C12,Extraction_MorningStar[],60,FALSE)&gt;0,VLOOKUP($C12,Extraction_MorningStar[],60,FALSE)&lt;1),"inf à 1%",IF(AND(VLOOKUP($C12,Extraction_MorningStar[],60,FALSE)&gt;=1,VLOOKUP($C12,Extraction_MorningStar[],60,FALSE)&lt;=5),"entre 1 et 5%",IF(AND(VLOOKUP($C12,Extraction_MorningStar[],60,FALSE)&gt;5,VLOOKUP($C12,Extraction_MorningStar[],60,FALSE)&lt;=10),"entre 5 et 10%",IF(AND(VLOOKUP($C12,Extraction_MorningStar[],60,FALSE)&gt;10,VLOOKUP($C12,Extraction_MorningStar[],60,FALSE)&lt;=50),"entre 10 et 50%",IF(AND(VLOOKUP($C12,Extraction_MorningStar[],60,FALSE)&gt;50,VLOOKUP($C12,Extraction_MorningStar[],60,FALSE)&lt;=100),"sup à 50%","NC"))))))</f>
        <v>nul</v>
      </c>
      <c r="AM12" s="14" t="str">
        <f>IF(VLOOKUP($C12,Extraction_MorningStar[],78,FALSE)=0,"nul",IF(AND(VLOOKUP($C12,Extraction_MorningStar[],78,FALSE)&gt;0,VLOOKUP($C12,Extraction_MorningStar[],78,FALSE)&lt;1),"inf à 1%",IF(AND(VLOOKUP($C12,Extraction_MorningStar[],78,FALSE)&gt;=1,VLOOKUP($C12,Extraction_MorningStar[],78,FALSE)&lt;=5),"entre 1 et 5%",IF(AND(VLOOKUP($C12,Extraction_MorningStar[],78,FALSE)&gt;5,VLOOKUP($C12,Extraction_MorningStar[],78,FALSE)&lt;=10),"entre 5 et 10%",IF(AND(VLOOKUP($C12,Extraction_MorningStar[],78,FALSE)&gt;10,VLOOKUP($C12,Extraction_MorningStar[],78,FALSE)&lt;=50),"entre 10 et 50%",IF(AND(VLOOKUP($C12,Extraction_MorningStar[],78,FALSE)&gt;50,VLOOKUP($C12,Extraction_MorningStar[],78,FALSE)&lt;=100),"sup à 50%","NC"))))))</f>
        <v>nul</v>
      </c>
      <c r="AN12" s="15" t="str">
        <f>IF(VLOOKUP($C12,Extraction_MorningStar[],84,FALSE)=0,"nul",IF(AND(VLOOKUP($C12,Extraction_MorningStar[],84,FALSE)&gt;0,VLOOKUP($C12,Extraction_MorningStar[],84,FALSE)&lt;1),"inf à 1%",IF(AND(VLOOKUP($C12,Extraction_MorningStar[],84,FALSE)&gt;=1,VLOOKUP($C12,Extraction_MorningStar[],84,FALSE)&lt;=5),"entre 1 et 5%",IF(AND(VLOOKUP($C12,Extraction_MorningStar[],84,FALSE)&gt;5,VLOOKUP($C12,Extraction_MorningStar[],84,FALSE)&lt;=10),"entre 5 et 10%",IF(AND(VLOOKUP($C12,Extraction_MorningStar[],84,FALSE)&gt;10,VLOOKUP($C12,Extraction_MorningStar[],84,FALSE)&lt;=50),"entre 10 et 50%",IF(AND(VLOOKUP($C12,Extraction_MorningStar[],84,FALSE)&gt;50,VLOOKUP($C12,Extraction_MorningStar[],84,FALSE)&lt;=100),"sup à 50%","NC"))))))</f>
        <v>nul</v>
      </c>
      <c r="AO12" s="15" t="str">
        <f>IF(VLOOKUP($C12,Extraction_MorningStar[],87,FALSE)=0,"nul",IF(AND(VLOOKUP($C12,Extraction_MorningStar[],87,FALSE)&gt;0,VLOOKUP($C12,Extraction_MorningStar[],87,FALSE)&lt;1),"inf à 1%",IF(AND(VLOOKUP($C12,Extraction_MorningStar[],87,FALSE)&gt;=1,VLOOKUP($C12,Extraction_MorningStar[],87,FALSE)&lt;=5),"entre 1 et 5%",IF(AND(VLOOKUP($C12,Extraction_MorningStar[],87,FALSE)&gt;5,VLOOKUP($C12,Extraction_MorningStar[],87,FALSE)&lt;=10),"entre 5 et 10%",IF(AND(VLOOKUP($C12,Extraction_MorningStar[],87,FALSE)&gt;10,VLOOKUP($C12,Extraction_MorningStar[],87,FALSE)&lt;=50),"entre 10 et 50%",IF(AND(VLOOKUP($C12,Extraction_MorningStar[],87,FALSE)&gt;50,VLOOKUP($C12,Extraction_MorningStar[],87,FALSE)&lt;=100),"sup à 50%","NC"))))))</f>
        <v>nul</v>
      </c>
      <c r="AP12" s="14" t="str">
        <f>IF(VLOOKUP($C12,Extraction_MorningStar[],90,FALSE)=0,"nul",IF(AND(VLOOKUP($C12,Extraction_MorningStar[],90,FALSE)&gt;0,VLOOKUP($C12,Extraction_MorningStar[],90,FALSE)&lt;1),"inf à 1%",IF(AND(VLOOKUP($C12,Extraction_MorningStar[],90,FALSE)&gt;=1,VLOOKUP($C12,Extraction_MorningStar[],90,FALSE)&lt;=5),"entre 1 et 5%",IF(AND(VLOOKUP($C12,Extraction_MorningStar[],90,FALSE)&gt;5,VLOOKUP($C12,Extraction_MorningStar[],90,FALSE)&lt;=10),"entre 5 et 10%",IF(AND(VLOOKUP($C12,Extraction_MorningStar[],90,FALSE)&gt;10,VLOOKUP($C12,Extraction_MorningStar[],90,FALSE)&lt;=50),"entre 10 et 50%",IF(AND(VLOOKUP($C12,Extraction_MorningStar[],90,FALSE)&gt;50,VLOOKUP($C12,Extraction_MorningStar[],90,FALSE)&lt;=100),"sup à 50%","NC"))))))</f>
        <v>nul</v>
      </c>
      <c r="AQ12" s="14" t="str">
        <f>IF(VLOOKUP($C12,Extraction_MorningStar[],93,FALSE)=0,"nul",IF(AND(VLOOKUP($C12,Extraction_MorningStar[],93,FALSE)&gt;0,VLOOKUP($C12,Extraction_MorningStar[],93,FALSE)&lt;1),"inf à 1%",IF(AND(VLOOKUP($C12,Extraction_MorningStar[],93,FALSE)&gt;=1,VLOOKUP($C12,Extraction_MorningStar[],93,FALSE)&lt;=5),"entre 1 et 5%",IF(AND(VLOOKUP($C12,Extraction_MorningStar[],93,FALSE)&gt;5,VLOOKUP($C12,Extraction_MorningStar[],93,FALSE)&lt;=10),"entre 5 et 10%",IF(AND(VLOOKUP($C12,Extraction_MorningStar[],93,FALSE)&gt;10,VLOOKUP($C12,Extraction_MorningStar[],93,FALSE)&lt;=50),"entre 10 et 50%",IF(AND(VLOOKUP($C12,Extraction_MorningStar[],93,FALSE)&gt;50,VLOOKUP($C12,Extraction_MorningStar[],93,FALSE)&lt;=100),"sup à 50%","NC"))))))</f>
        <v>nul</v>
      </c>
      <c r="AR12" s="14" t="str">
        <f>IF(VLOOKUP($C12,Extraction_MorningStar[],96,FALSE)=0,"nul",IF(AND(VLOOKUP($C12,Extraction_MorningStar[],96,FALSE)&gt;0,VLOOKUP($C12,Extraction_MorningStar[],96,FALSE)&lt;1),"inf à 1%",IF(AND(VLOOKUP($C12,Extraction_MorningStar[],96,FALSE)&gt;=1,VLOOKUP($C12,Extraction_MorningStar[],96,FALSE)&lt;=5),"entre 1 et 5%",IF(AND(VLOOKUP($C12,Extraction_MorningStar[],96,FALSE)&gt;5,VLOOKUP($C12,Extraction_MorningStar[],96,FALSE)&lt;=10),"entre 5 et 10%",IF(AND(VLOOKUP($C12,Extraction_MorningStar[],96,FALSE)&gt;10,VLOOKUP($C12,Extraction_MorningStar[],96,FALSE)&lt;=50),"entre 10 et 50%",IF(AND(VLOOKUP($C12,Extraction_MorningStar[],96,FALSE)&gt;50,VLOOKUP($C12,Extraction_MorningStar[],96,FALSE)&lt;=100),"sup à 50%","NC"))))))</f>
        <v>nul</v>
      </c>
      <c r="AS12" s="14" t="str">
        <f>IF(VLOOKUP($C12,Extraction_MorningStar[],99,FALSE)=0,"nul",IF(AND(VLOOKUP($C12,Extraction_MorningStar[],99,FALSE)&gt;0,VLOOKUP($C12,Extraction_MorningStar[],99,FALSE)&lt;1),"inf à 1%",IF(AND(VLOOKUP($C12,Extraction_MorningStar[],99,FALSE)&gt;=1,VLOOKUP($C12,Extraction_MorningStar[],99,FALSE)&lt;=5),"entre 1 et 5%",IF(AND(VLOOKUP($C12,Extraction_MorningStar[],99,FALSE)&gt;5,VLOOKUP($C12,Extraction_MorningStar[],99,FALSE)&lt;=10),"entre 5 et 10%",IF(AND(VLOOKUP($C12,Extraction_MorningStar[],99,FALSE)&gt;10,VLOOKUP($C12,Extraction_MorningStar[],99,FALSE)&lt;=50),"entre 10 et 50%",IF(AND(VLOOKUP($C12,Extraction_MorningStar[],99,FALSE)&gt;50,VLOOKUP($C12,Extraction_MorningStar[],99,FALSE)&lt;=100),"sup à 50%","NC"))))))</f>
        <v>inf à 1%</v>
      </c>
      <c r="AT12" s="16" t="str">
        <f>IF(VLOOKUP($C12,Extraction_MorningStar[],81,FALSE)=0,"nul",IF(AND(VLOOKUP($C12,Extraction_MorningStar[],81,FALSE)&gt;0,VLOOKUP($C12,Extraction_MorningStar[],81,FALSE)&lt;1),"inf à 1%",IF(AND(VLOOKUP($C12,Extraction_MorningStar[],81,FALSE)&gt;=1,VLOOKUP($C12,Extraction_MorningStar[],81,FALSE)&lt;=5),"entre 1 et 5%",IF(AND(VLOOKUP($C12,Extraction_MorningStar[],81,FALSE)&gt;5,VLOOKUP($C12,Extraction_MorningStar[],81,FALSE)&lt;=10),"entre 5 et 10%",IF(AND(VLOOKUP($C12,Extraction_MorningStar[],81,FALSE)&gt;10,VLOOKUP($C12,Extraction_MorningStar[],81,FALSE)&lt;=50),"entre 10 et 50%",IF(AND(VLOOKUP($C12,Extraction_MorningStar[],81,FALSE)&gt;50,VLOOKUP($C12,Extraction_MorningStar[],81,FALSE)&lt;=100),"sup à 50%","NC"))))))</f>
        <v>nul</v>
      </c>
      <c r="AU12" s="16" t="str">
        <f>IF(VLOOKUP($C12,Extraction_MorningStar[],102,FALSE)=0,"nul",IF(AND(VLOOKUP($C12,Extraction_MorningStar[],102,FALSE)&gt;0,VLOOKUP($C12,Extraction_MorningStar[],102,FALSE)&lt;1),"inf à 1%",IF(AND(VLOOKUP($C12,Extraction_MorningStar[],102,FALSE)&gt;=1,VLOOKUP($C12,Extraction_MorningStar[],102,FALSE)&lt;=5),"entre 1 et 5%",IF(AND(VLOOKUP($C12,Extraction_MorningStar[],102,FALSE)&gt;5,VLOOKUP($C12,Extraction_MorningStar[],102,FALSE)&lt;=10),"entre 5 et 10%",IF(AND(VLOOKUP($C12,Extraction_MorningStar[],102,FALSE)&gt;10,VLOOKUP($C12,Extraction_MorningStar[],102,FALSE)&lt;=50),"entre 10 et 50%",IF(AND(VLOOKUP($C12,Extraction_MorningStar[],102,FALSE)&gt;50,VLOOKUP($C12,Extraction_MorningStar[],102,FALSE)&lt;=100),"sup à 50%","NC"))))))</f>
        <v>nul</v>
      </c>
      <c r="AV12" s="15">
        <v>4</v>
      </c>
      <c r="AW12" s="17">
        <f>VLOOKUP(C12,Extraction_MorningStar[],223,FALSE)</f>
        <v>6</v>
      </c>
    </row>
    <row r="13" spans="1:49" x14ac:dyDescent="0.25">
      <c r="A13" t="s">
        <v>34</v>
      </c>
      <c r="B13" t="s">
        <v>113</v>
      </c>
      <c r="C13" s="35" t="s">
        <v>87</v>
      </c>
      <c r="D13" s="36" t="str">
        <f>VLOOKUP(Source!C13,Extraction_MorningStar[[ISIN]:[Catégorie Globale]],13,FALSE)</f>
        <v>Actions Europe Gdes Cap.</v>
      </c>
      <c r="E13" s="38" t="str">
        <f>VLOOKUP(C13,Extraction_MorningStar[[ISIN]:[Name]],2,FALSE)</f>
        <v>Ofi RS Equity Climate Change RC</v>
      </c>
      <c r="F13" s="15" t="s">
        <v>36</v>
      </c>
      <c r="G13" s="15" t="str">
        <f>VLOOKUP(Source!C13,Extraction_MorningStar[[ISIN]:[Catégorie Morningstar]],11,FALSE)</f>
        <v>Europe Fonds ouverts  - Actions Secteur Ecologie</v>
      </c>
      <c r="H13" s="15" t="str">
        <f t="shared" si="0"/>
        <v>Europe</v>
      </c>
      <c r="I13" s="47" t="str">
        <f>VLOOKUP(C13,Extraction_MorningStar[],230,FALSE)</f>
        <v>Europe</v>
      </c>
      <c r="J13" s="33" t="str">
        <f>VLOOKUP(C13,Extraction_MorningStar[],221,FALSE)</f>
        <v>STOXX Europe 600 Ex UK NR EUR</v>
      </c>
      <c r="K13" s="15">
        <f>VLOOKUP(C13,Extraction_MorningStar[[ISIN]:[Management Fee]],6,FALSE)</f>
        <v>0</v>
      </c>
      <c r="L13" s="34">
        <f>IF(VLOOKUP(C13,Extraction_MorningStar[[ISIN]:[Notation  Morningstar]],10,FALSE)=0,"Non noté",VLOOKUP(C13,Extraction_MorningStar[[ISIN]:[Notation  Morningstar]],10,FALSE))</f>
        <v>2</v>
      </c>
      <c r="M13" s="33" t="str">
        <f>VLOOKUP(C13,Extraction_MS_02022022!$A$2:$C$44,3,FALSE)</f>
        <v>OFI Invest Asset Management</v>
      </c>
      <c r="N13" s="33">
        <f>VLOOKUP(C13,Extraction_MorningStar[],210,FALSE)</f>
        <v>-22.164380000000001</v>
      </c>
      <c r="O13" s="33">
        <f>VLOOKUP(C13,Extraction_MorningStar[],211,FALSE)</f>
        <v>17.561640000000001</v>
      </c>
      <c r="P13" s="33">
        <f>VLOOKUP(C13,Extraction_MorningStar[],212,FALSE)</f>
        <v>10.28424</v>
      </c>
      <c r="Q13" s="33">
        <f>VLOOKUP(C13,Extraction_MorningStar[],212,FALSE)</f>
        <v>10.28424</v>
      </c>
      <c r="R13" s="33">
        <f>VLOOKUP(C13,Extraction_MorningStar[],213,FALSE)</f>
        <v>0.83813000000000004</v>
      </c>
      <c r="S13" s="19" t="s">
        <v>458</v>
      </c>
      <c r="T13" s="19" t="s">
        <v>461</v>
      </c>
      <c r="U13" s="15" t="str">
        <f t="shared" si="1"/>
        <v>Label ISR public</v>
      </c>
      <c r="V13" s="15" t="str">
        <f>IF(VLOOKUP(C13,Extraction_MorningStar[],224,FALSE)="Oui","Oui","Non")</f>
        <v>Oui</v>
      </c>
      <c r="W13" s="15" t="str">
        <f>IF(COUNTIF(ISIN_Greenfin!$A$1:$A$207,Source!C13)&gt;0,"Oui","Non")</f>
        <v>Non</v>
      </c>
      <c r="X13" s="15" t="str">
        <f>IF(COUNTIF(ISIN_Finansol!$A$1:$A$146,Source!C13)&gt;0,"Oui","Non")</f>
        <v>Non</v>
      </c>
      <c r="Y13" s="15" t="str">
        <f>VLOOKUP(C13,Suppéments_SDG[],3,FALSE)</f>
        <v>Oui</v>
      </c>
      <c r="Z13" s="15" t="str">
        <f>VLOOKUP(C13,Suppéments_SDG[],4,FALSE)</f>
        <v>Non</v>
      </c>
      <c r="AA13" s="15" t="str">
        <f>VLOOKUP(C13,Suppéments_SDG[],5,FALSE)</f>
        <v>Non</v>
      </c>
      <c r="AB13" s="15" t="str">
        <f>VLOOKUP(C13,Suppéments_SDG[],6,FALSE)</f>
        <v>Oui</v>
      </c>
      <c r="AC13" s="15" t="str">
        <f>IF(VLOOKUP($C13,Extraction_MorningStar[],191,FALSE)="Oui","Pornographie, ","")&amp;IF(VLOOKUP($C13,Extraction_MorningStar[],192,FALSE)="Oui","Alcool, ","")&amp;IF(VLOOKUP($C13,Extraction_MorningStar[],193,FALSE)="Oui","Tests sur les animaux, ","")&amp;IF(VLOOKUP($C13,Extraction_MorningStar[],194,FALSE)="Oui","Armes controversées, ","")&amp;IF(VLOOKUP($C13,Extraction_MorningStar[],195,FALSE)="Oui","Fourrures et  cuirs, ","")&amp;IF(VLOOKUP($C13,Extraction_MorningStar[],196,FALSE)="Oui","Jeux d'argent, ","")&amp;IF(VLOOKUP($C13,Extraction_MorningStar[],197,FALSE)="Oui","OGM, ","")&amp;IF(VLOOKUP($C13,Extraction_MorningStar[],198,FALSE)="Oui","Armées privées, ","")&amp;IF(VLOOKUP($C13,Extraction_MorningStar[],199,FALSE)="Oui","Nucléaire, ","")&amp;IF(VLOOKUP($C13,Extraction_MorningStar[],200,FALSE)="Oui","Huile de palme, ","")&amp;IF(VLOOKUP($C13,Extraction_MorningStar[],201,FALSE)="Oui","Pesticides, ","")&amp;IF(VLOOKUP($C13,Extraction_MorningStar[],202,FALSE)="Oui","Armes portatives, ","")&amp;IF(VLOOKUP($C13,Extraction_MorningStar[],203,FALSE)="Oui","Charbon thermique, ","")&amp;IF(VLOOKUP($C13,Extraction_MorningStar[],204,FALSE)="Oui","Tabac.","")</f>
        <v>Armes controversées, Charbon thermique, Tabac.</v>
      </c>
      <c r="AD13" s="15" t="str">
        <f>VLOOKUP(C13,Suppéments_SDG[],7,FALSE)</f>
        <v>Article 9</v>
      </c>
      <c r="AE13" s="15" t="str">
        <f>VLOOKUP(C13,Suppéments_SDG[],8,FALSE)</f>
        <v>NA</v>
      </c>
      <c r="AF13" s="15" t="str">
        <f>IF(VLOOKUP(C13,Extraction_MorningStar[],107,FALSE)="Oui","Oui",IF(VLOOKUP(C13,Extraction_MorningStar[],107,FALSE)="Non","Non",IF(VLOOKUP(C13,Extraction_MorningStar[],107,FALSE)=0,"Non")))</f>
        <v>Non</v>
      </c>
      <c r="AG13" s="15" t="str">
        <f>VLOOKUP(C13,Extraction_MorningStar[],15,FALSE)</f>
        <v>Au dessus de la moyenne</v>
      </c>
      <c r="AH13" s="15" t="str">
        <f t="shared" si="2"/>
        <v>OOOO</v>
      </c>
      <c r="AI13" s="14" t="str">
        <f>IF(VLOOKUP($C13,Extraction_MorningStar[],72,FALSE)=0,"nul",IF(AND(VLOOKUP($C13,Extraction_MorningStar[],72,FALSE)&gt;0,VLOOKUP($C13,Extraction_MorningStar[],72,FALSE)&lt;1),"inf à 1%",IF(AND(VLOOKUP($C13,Extraction_MorningStar[],72,FALSE)&gt;=1,VLOOKUP($C13,Extraction_MorningStar[],72,FALSE)&lt;=5),"entre 1 et 5%",IF(AND(VLOOKUP($C13,Extraction_MorningStar[],72,FALSE)&gt;5,VLOOKUP($C13,Extraction_MorningStar[],72,FALSE)&lt;=10),"entre 5 et 10%",IF(AND(VLOOKUP($C13,Extraction_MorningStar[],72,FALSE)&gt;10,VLOOKUP($C13,Extraction_MorningStar[],72,FALSE)&lt;=50),"entre 10 et 50%",IF(AND(VLOOKUP($C13,Extraction_MorningStar[],72,FALSE)&gt;50,VLOOKUP($C13,Extraction_MorningStar[],72,FALSE)&lt;=100),"sup à 50%","NC"))))))</f>
        <v>nul</v>
      </c>
      <c r="AJ13" s="15" t="str">
        <f>IF(VLOOKUP($C13,Extraction_MorningStar[],66,FALSE)=0,"nul",IF(AND(VLOOKUP($C13,Extraction_MorningStar[],66,FALSE)&gt;0,VLOOKUP($C13,Extraction_MorningStar[],66,FALSE)&lt;1),"inf à 1%",IF(AND(VLOOKUP($C13,Extraction_MorningStar[],66,FALSE)&gt;=1,VLOOKUP($C13,Extraction_MorningStar[],66,FALSE)&lt;=5),"entre 1 et 5%",IF(AND(VLOOKUP($C13,Extraction_MorningStar[],66,FALSE)&gt;5,VLOOKUP($C13,Extraction_MorningStar[],66,FALSE)&lt;=10),"entre 5 et 10%",IF(AND(VLOOKUP($C13,Extraction_MorningStar[],66,FALSE)&gt;10,VLOOKUP($C13,Extraction_MorningStar[],66,FALSE)&lt;=50),"entre 10 et 50%",IF(AND(VLOOKUP($C13,Extraction_MorningStar[],66,FALSE)&gt;50,VLOOKUP($C13,Extraction_MorningStar[],66,FALSE)&lt;=100),"sup à 50%","NC"))))))</f>
        <v>entre 10 et 50%</v>
      </c>
      <c r="AK13" s="14" t="str">
        <f>IF(VLOOKUP($C13,Extraction_MorningStar[],63,FALSE)=0,"nul",IF(AND(VLOOKUP($C13,Extraction_MorningStar[],63,FALSE)&gt;0,VLOOKUP($C13,Extraction_MorningStar[],63,FALSE)&lt;1),"inf à 1%",IF(AND(VLOOKUP($C13,Extraction_MorningStar[],63,FALSE)&gt;=1,VLOOKUP($C13,Extraction_MorningStar[],63,FALSE)&lt;=5),"entre 1 et 5%",IF(AND(VLOOKUP($C13,Extraction_MorningStar[],63,FALSE)&gt;5,VLOOKUP($C13,Extraction_MorningStar[],63,FALSE)&lt;=10),"entre 5 et 10%",IF(AND(VLOOKUP($C13,Extraction_MorningStar[],63,FALSE)&gt;10,VLOOKUP($C13,Extraction_MorningStar[],63,FALSE)&lt;=50),"entre 10 et 50%",IF(AND(VLOOKUP($C13,Extraction_MorningStar[],63,FALSE)&gt;50,VLOOKUP($C13,Extraction_MorningStar[],63,FALSE)&lt;=100),"sup à 50%","NC"))))))</f>
        <v>entre 1 et 5%</v>
      </c>
      <c r="AL13" s="14" t="str">
        <f>IF(VLOOKUP($C13,Extraction_MorningStar[],60,FALSE)=0,"nul",IF(AND(VLOOKUP($C13,Extraction_MorningStar[],60,FALSE)&gt;0,VLOOKUP($C13,Extraction_MorningStar[],60,FALSE)&lt;1),"inf à 1%",IF(AND(VLOOKUP($C13,Extraction_MorningStar[],60,FALSE)&gt;=1,VLOOKUP($C13,Extraction_MorningStar[],60,FALSE)&lt;=5),"entre 1 et 5%",IF(AND(VLOOKUP($C13,Extraction_MorningStar[],60,FALSE)&gt;5,VLOOKUP($C13,Extraction_MorningStar[],60,FALSE)&lt;=10),"entre 5 et 10%",IF(AND(VLOOKUP($C13,Extraction_MorningStar[],60,FALSE)&gt;10,VLOOKUP($C13,Extraction_MorningStar[],60,FALSE)&lt;=50),"entre 10 et 50%",IF(AND(VLOOKUP($C13,Extraction_MorningStar[],60,FALSE)&gt;50,VLOOKUP($C13,Extraction_MorningStar[],60,FALSE)&lt;=100),"sup à 50%","NC"))))))</f>
        <v>nul</v>
      </c>
      <c r="AM13" s="14" t="str">
        <f>IF(VLOOKUP($C13,Extraction_MorningStar[],78,FALSE)=0,"nul",IF(AND(VLOOKUP($C13,Extraction_MorningStar[],78,FALSE)&gt;0,VLOOKUP($C13,Extraction_MorningStar[],78,FALSE)&lt;1),"inf à 1%",IF(AND(VLOOKUP($C13,Extraction_MorningStar[],78,FALSE)&gt;=1,VLOOKUP($C13,Extraction_MorningStar[],78,FALSE)&lt;=5),"entre 1 et 5%",IF(AND(VLOOKUP($C13,Extraction_MorningStar[],78,FALSE)&gt;5,VLOOKUP($C13,Extraction_MorningStar[],78,FALSE)&lt;=10),"entre 5 et 10%",IF(AND(VLOOKUP($C13,Extraction_MorningStar[],78,FALSE)&gt;10,VLOOKUP($C13,Extraction_MorningStar[],78,FALSE)&lt;=50),"entre 10 et 50%",IF(AND(VLOOKUP($C13,Extraction_MorningStar[],78,FALSE)&gt;50,VLOOKUP($C13,Extraction_MorningStar[],78,FALSE)&lt;=100),"sup à 50%","NC"))))))</f>
        <v>nul</v>
      </c>
      <c r="AN13" s="15" t="str">
        <f>IF(VLOOKUP($C13,Extraction_MorningStar[],84,FALSE)=0,"nul",IF(AND(VLOOKUP($C13,Extraction_MorningStar[],84,FALSE)&gt;0,VLOOKUP($C13,Extraction_MorningStar[],84,FALSE)&lt;1),"inf à 1%",IF(AND(VLOOKUP($C13,Extraction_MorningStar[],84,FALSE)&gt;=1,VLOOKUP($C13,Extraction_MorningStar[],84,FALSE)&lt;=5),"entre 1 et 5%",IF(AND(VLOOKUP($C13,Extraction_MorningStar[],84,FALSE)&gt;5,VLOOKUP($C13,Extraction_MorningStar[],84,FALSE)&lt;=10),"entre 5 et 10%",IF(AND(VLOOKUP($C13,Extraction_MorningStar[],84,FALSE)&gt;10,VLOOKUP($C13,Extraction_MorningStar[],84,FALSE)&lt;=50),"entre 10 et 50%",IF(AND(VLOOKUP($C13,Extraction_MorningStar[],84,FALSE)&gt;50,VLOOKUP($C13,Extraction_MorningStar[],84,FALSE)&lt;=100),"sup à 50%","NC"))))))</f>
        <v>nul</v>
      </c>
      <c r="AO13" s="15" t="str">
        <f>IF(VLOOKUP($C13,Extraction_MorningStar[],87,FALSE)=0,"nul",IF(AND(VLOOKUP($C13,Extraction_MorningStar[],87,FALSE)&gt;0,VLOOKUP($C13,Extraction_MorningStar[],87,FALSE)&lt;1),"inf à 1%",IF(AND(VLOOKUP($C13,Extraction_MorningStar[],87,FALSE)&gt;=1,VLOOKUP($C13,Extraction_MorningStar[],87,FALSE)&lt;=5),"entre 1 et 5%",IF(AND(VLOOKUP($C13,Extraction_MorningStar[],87,FALSE)&gt;5,VLOOKUP($C13,Extraction_MorningStar[],87,FALSE)&lt;=10),"entre 5 et 10%",IF(AND(VLOOKUP($C13,Extraction_MorningStar[],87,FALSE)&gt;10,VLOOKUP($C13,Extraction_MorningStar[],87,FALSE)&lt;=50),"entre 10 et 50%",IF(AND(VLOOKUP($C13,Extraction_MorningStar[],87,FALSE)&gt;50,VLOOKUP($C13,Extraction_MorningStar[],87,FALSE)&lt;=100),"sup à 50%","NC"))))))</f>
        <v>nul</v>
      </c>
      <c r="AP13" s="14" t="str">
        <f>IF(VLOOKUP($C13,Extraction_MorningStar[],90,FALSE)=0,"nul",IF(AND(VLOOKUP($C13,Extraction_MorningStar[],90,FALSE)&gt;0,VLOOKUP($C13,Extraction_MorningStar[],90,FALSE)&lt;1),"inf à 1%",IF(AND(VLOOKUP($C13,Extraction_MorningStar[],90,FALSE)&gt;=1,VLOOKUP($C13,Extraction_MorningStar[],90,FALSE)&lt;=5),"entre 1 et 5%",IF(AND(VLOOKUP($C13,Extraction_MorningStar[],90,FALSE)&gt;5,VLOOKUP($C13,Extraction_MorningStar[],90,FALSE)&lt;=10),"entre 5 et 10%",IF(AND(VLOOKUP($C13,Extraction_MorningStar[],90,FALSE)&gt;10,VLOOKUP($C13,Extraction_MorningStar[],90,FALSE)&lt;=50),"entre 10 et 50%",IF(AND(VLOOKUP($C13,Extraction_MorningStar[],90,FALSE)&gt;50,VLOOKUP($C13,Extraction_MorningStar[],90,FALSE)&lt;=100),"sup à 50%","NC"))))))</f>
        <v>nul</v>
      </c>
      <c r="AQ13" s="14" t="str">
        <f>IF(VLOOKUP($C13,Extraction_MorningStar[],93,FALSE)=0,"nul",IF(AND(VLOOKUP($C13,Extraction_MorningStar[],93,FALSE)&gt;0,VLOOKUP($C13,Extraction_MorningStar[],93,FALSE)&lt;1),"inf à 1%",IF(AND(VLOOKUP($C13,Extraction_MorningStar[],93,FALSE)&gt;=1,VLOOKUP($C13,Extraction_MorningStar[],93,FALSE)&lt;=5),"entre 1 et 5%",IF(AND(VLOOKUP($C13,Extraction_MorningStar[],93,FALSE)&gt;5,VLOOKUP($C13,Extraction_MorningStar[],93,FALSE)&lt;=10),"entre 5 et 10%",IF(AND(VLOOKUP($C13,Extraction_MorningStar[],93,FALSE)&gt;10,VLOOKUP($C13,Extraction_MorningStar[],93,FALSE)&lt;=50),"entre 10 et 50%",IF(AND(VLOOKUP($C13,Extraction_MorningStar[],93,FALSE)&gt;50,VLOOKUP($C13,Extraction_MorningStar[],93,FALSE)&lt;=100),"sup à 50%","NC"))))))</f>
        <v>nul</v>
      </c>
      <c r="AR13" s="14" t="str">
        <f>IF(VLOOKUP($C13,Extraction_MorningStar[],96,FALSE)=0,"nul",IF(AND(VLOOKUP($C13,Extraction_MorningStar[],96,FALSE)&gt;0,VLOOKUP($C13,Extraction_MorningStar[],96,FALSE)&lt;1),"inf à 1%",IF(AND(VLOOKUP($C13,Extraction_MorningStar[],96,FALSE)&gt;=1,VLOOKUP($C13,Extraction_MorningStar[],96,FALSE)&lt;=5),"entre 1 et 5%",IF(AND(VLOOKUP($C13,Extraction_MorningStar[],96,FALSE)&gt;5,VLOOKUP($C13,Extraction_MorningStar[],96,FALSE)&lt;=10),"entre 5 et 10%",IF(AND(VLOOKUP($C13,Extraction_MorningStar[],96,FALSE)&gt;10,VLOOKUP($C13,Extraction_MorningStar[],96,FALSE)&lt;=50),"entre 10 et 50%",IF(AND(VLOOKUP($C13,Extraction_MorningStar[],96,FALSE)&gt;50,VLOOKUP($C13,Extraction_MorningStar[],96,FALSE)&lt;=100),"sup à 50%","NC"))))))</f>
        <v>nul</v>
      </c>
      <c r="AS13" s="14" t="str">
        <f>IF(VLOOKUP($C13,Extraction_MorningStar[],99,FALSE)=0,"nul",IF(AND(VLOOKUP($C13,Extraction_MorningStar[],99,FALSE)&gt;0,VLOOKUP($C13,Extraction_MorningStar[],99,FALSE)&lt;1),"inf à 1%",IF(AND(VLOOKUP($C13,Extraction_MorningStar[],99,FALSE)&gt;=1,VLOOKUP($C13,Extraction_MorningStar[],99,FALSE)&lt;=5),"entre 1 et 5%",IF(AND(VLOOKUP($C13,Extraction_MorningStar[],99,FALSE)&gt;5,VLOOKUP($C13,Extraction_MorningStar[],99,FALSE)&lt;=10),"entre 5 et 10%",IF(AND(VLOOKUP($C13,Extraction_MorningStar[],99,FALSE)&gt;10,VLOOKUP($C13,Extraction_MorningStar[],99,FALSE)&lt;=50),"entre 10 et 50%",IF(AND(VLOOKUP($C13,Extraction_MorningStar[],99,FALSE)&gt;50,VLOOKUP($C13,Extraction_MorningStar[],99,FALSE)&lt;=100),"sup à 50%","NC"))))))</f>
        <v>nul</v>
      </c>
      <c r="AT13" s="16" t="str">
        <f>IF(VLOOKUP($C13,Extraction_MorningStar[],81,FALSE)=0,"nul",IF(AND(VLOOKUP($C13,Extraction_MorningStar[],81,FALSE)&gt;0,VLOOKUP($C13,Extraction_MorningStar[],81,FALSE)&lt;1),"inf à 1%",IF(AND(VLOOKUP($C13,Extraction_MorningStar[],81,FALSE)&gt;=1,VLOOKUP($C13,Extraction_MorningStar[],81,FALSE)&lt;=5),"entre 1 et 5%",IF(AND(VLOOKUP($C13,Extraction_MorningStar[],81,FALSE)&gt;5,VLOOKUP($C13,Extraction_MorningStar[],81,FALSE)&lt;=10),"entre 5 et 10%",IF(AND(VLOOKUP($C13,Extraction_MorningStar[],81,FALSE)&gt;10,VLOOKUP($C13,Extraction_MorningStar[],81,FALSE)&lt;=50),"entre 10 et 50%",IF(AND(VLOOKUP($C13,Extraction_MorningStar[],81,FALSE)&gt;50,VLOOKUP($C13,Extraction_MorningStar[],81,FALSE)&lt;=100),"sup à 50%","NC"))))))</f>
        <v>nul</v>
      </c>
      <c r="AU13" s="16" t="str">
        <f>IF(VLOOKUP($C13,Extraction_MorningStar[],102,FALSE)=0,"nul",IF(AND(VLOOKUP($C13,Extraction_MorningStar[],102,FALSE)&gt;0,VLOOKUP($C13,Extraction_MorningStar[],102,FALSE)&lt;1),"inf à 1%",IF(AND(VLOOKUP($C13,Extraction_MorningStar[],102,FALSE)&gt;=1,VLOOKUP($C13,Extraction_MorningStar[],102,FALSE)&lt;=5),"entre 1 et 5%",IF(AND(VLOOKUP($C13,Extraction_MorningStar[],102,FALSE)&gt;5,VLOOKUP($C13,Extraction_MorningStar[],102,FALSE)&lt;=10),"entre 5 et 10%",IF(AND(VLOOKUP($C13,Extraction_MorningStar[],102,FALSE)&gt;10,VLOOKUP($C13,Extraction_MorningStar[],102,FALSE)&lt;=50),"entre 10 et 50%",IF(AND(VLOOKUP($C13,Extraction_MorningStar[],102,FALSE)&gt;50,VLOOKUP($C13,Extraction_MorningStar[],102,FALSE)&lt;=100),"sup à 50%","NC"))))))</f>
        <v>nul</v>
      </c>
      <c r="AV13" s="15">
        <v>2</v>
      </c>
      <c r="AW13" s="17">
        <f>VLOOKUP(C13,Extraction_MorningStar[],223,FALSE)</f>
        <v>6</v>
      </c>
    </row>
    <row r="14" spans="1:49" x14ac:dyDescent="0.25">
      <c r="A14" t="s">
        <v>34</v>
      </c>
      <c r="B14" t="s">
        <v>113</v>
      </c>
      <c r="C14" s="35" t="s">
        <v>73</v>
      </c>
      <c r="D14" s="36" t="str">
        <f>VLOOKUP(Source!C14,Extraction_MorningStar[[ISIN]:[Catégorie Globale]],13,FALSE)</f>
        <v>Actions Europe Gdes Cap.</v>
      </c>
      <c r="E14" s="38" t="str">
        <f>VLOOKUP(C14,Extraction_MorningStar[[ISIN]:[Name]],2,FALSE)</f>
        <v>Insertion Emplois Dynamique RC</v>
      </c>
      <c r="F14" s="15" t="s">
        <v>36</v>
      </c>
      <c r="G14" s="15" t="str">
        <f>VLOOKUP(Source!C14,Extraction_MorningStar[[ISIN]:[Catégorie Morningstar]],11,FALSE)</f>
        <v>Europe Fonds ouverts  - Actions Europe Gdes Cap. Croissance</v>
      </c>
      <c r="H14" s="15" t="str">
        <f t="shared" si="0"/>
        <v>Europe</v>
      </c>
      <c r="I14" s="47" t="str">
        <f>VLOOKUP(C14,Extraction_MorningStar[],230,FALSE)</f>
        <v>Europe</v>
      </c>
      <c r="J14" s="33" t="str">
        <f>VLOOKUP(C14,Extraction_MorningStar[],221,FALSE)</f>
        <v>(€STR capitalisé Jour TR EUR) 10.000% + ( Euronext Paris SBF 120 NR EUR) 45.000% + (MSCI Europe Ex France NR USD) 45.000%</v>
      </c>
      <c r="K14" s="15">
        <f>VLOOKUP(C14,Extraction_MorningStar[[ISIN]:[Management Fee]],6,FALSE)</f>
        <v>1.35</v>
      </c>
      <c r="L14" s="34">
        <f>IF(VLOOKUP(C14,Extraction_MorningStar[[ISIN]:[Notation  Morningstar]],10,FALSE)=0,"Non noté",VLOOKUP(C14,Extraction_MorningStar[[ISIN]:[Notation  Morningstar]],10,FALSE))</f>
        <v>3</v>
      </c>
      <c r="M14" s="33" t="str">
        <f>VLOOKUP(C14,Extraction_MS_02022022!$A$2:$C$44,3,FALSE)</f>
        <v>Natixis Investment Managers International</v>
      </c>
      <c r="N14" s="33">
        <f>VLOOKUP(C14,Extraction_MorningStar[],210,FALSE)</f>
        <v>-18.375409999999999</v>
      </c>
      <c r="O14" s="33">
        <f>VLOOKUP(C14,Extraction_MorningStar[],211,FALSE)</f>
        <v>20.179349999999999</v>
      </c>
      <c r="P14" s="33">
        <f>VLOOKUP(C14,Extraction_MorningStar[],212,FALSE)</f>
        <v>8.1580200000000005</v>
      </c>
      <c r="Q14" s="33">
        <f>VLOOKUP(C14,Extraction_MorningStar[],212,FALSE)</f>
        <v>8.1580200000000005</v>
      </c>
      <c r="R14" s="33">
        <f>VLOOKUP(C14,Extraction_MorningStar[],213,FALSE)</f>
        <v>2.3613900000000001</v>
      </c>
      <c r="S14" s="19" t="s">
        <v>457</v>
      </c>
      <c r="T14" s="19" t="s">
        <v>75</v>
      </c>
      <c r="U14" s="15" t="str">
        <f t="shared" si="1"/>
        <v>Label ISR public, Label Finansol</v>
      </c>
      <c r="V14" s="15" t="str">
        <f>IF(VLOOKUP(C14,Extraction_MorningStar[],224,FALSE)="Oui","Oui","Non")</f>
        <v>Oui</v>
      </c>
      <c r="W14" s="15" t="str">
        <f>IF(COUNTIF(ISIN_Greenfin!$A$1:$A$207,Source!C14)&gt;0,"Oui","Non")</f>
        <v>Non</v>
      </c>
      <c r="X14" s="15" t="str">
        <f>IF(COUNTIF(ISIN_Finansol!$A$1:$A$146,Source!C14)&gt;0,"Oui","Non")</f>
        <v>Oui</v>
      </c>
      <c r="Y14" s="15" t="str">
        <f>VLOOKUP(C14,Suppéments_SDG[],3,FALSE)</f>
        <v>Non</v>
      </c>
      <c r="Z14" s="15" t="str">
        <f>VLOOKUP(C14,Suppéments_SDG[],4,FALSE)</f>
        <v>Oui</v>
      </c>
      <c r="AA14" s="15" t="str">
        <f>VLOOKUP(C14,Suppéments_SDG[],5,FALSE)</f>
        <v>Oui</v>
      </c>
      <c r="AB14" s="15" t="str">
        <f>VLOOKUP(C14,Suppéments_SDG[],6,FALSE)</f>
        <v>Oui</v>
      </c>
      <c r="AC14" s="15" t="str">
        <f>IF(VLOOKUP($C14,Extraction_MorningStar[],191,FALSE)="Oui","Pornographie, ","")&amp;IF(VLOOKUP($C14,Extraction_MorningStar[],192,FALSE)="Oui","Alcool, ","")&amp;IF(VLOOKUP($C14,Extraction_MorningStar[],193,FALSE)="Oui","Tests sur les animaux, ","")&amp;IF(VLOOKUP($C14,Extraction_MorningStar[],194,FALSE)="Oui","Armes controversées, ","")&amp;IF(VLOOKUP($C14,Extraction_MorningStar[],195,FALSE)="Oui","Fourrures et  cuirs, ","")&amp;IF(VLOOKUP($C14,Extraction_MorningStar[],196,FALSE)="Oui","Jeux d'argent, ","")&amp;IF(VLOOKUP($C14,Extraction_MorningStar[],197,FALSE)="Oui","OGM, ","")&amp;IF(VLOOKUP($C14,Extraction_MorningStar[],198,FALSE)="Oui","Armées privées, ","")&amp;IF(VLOOKUP($C14,Extraction_MorningStar[],199,FALSE)="Oui","Nucléaire, ","")&amp;IF(VLOOKUP($C14,Extraction_MorningStar[],200,FALSE)="Oui","Huile de palme, ","")&amp;IF(VLOOKUP($C14,Extraction_MorningStar[],201,FALSE)="Oui","Pesticides, ","")&amp;IF(VLOOKUP($C14,Extraction_MorningStar[],202,FALSE)="Oui","Armes portatives, ","")&amp;IF(VLOOKUP($C14,Extraction_MorningStar[],203,FALSE)="Oui","Charbon thermique, ","")&amp;IF(VLOOKUP($C14,Extraction_MorningStar[],204,FALSE)="Oui","Tabac.","")</f>
        <v xml:space="preserve">Charbon thermique, </v>
      </c>
      <c r="AD14" s="15" t="str">
        <f>VLOOKUP(C14,Suppéments_SDG[],7,FALSE)</f>
        <v>Article 9</v>
      </c>
      <c r="AE14" s="15" t="str">
        <f>VLOOKUP(C14,Suppéments_SDG[],8,FALSE)</f>
        <v>1 à 16</v>
      </c>
      <c r="AF14" s="15" t="str">
        <f>IF(VLOOKUP(C14,Extraction_MorningStar[],107,FALSE)="Oui","Oui",IF(VLOOKUP(C14,Extraction_MorningStar[],107,FALSE)="Non","Non",IF(VLOOKUP(C14,Extraction_MorningStar[],107,FALSE)=0,"Non")))</f>
        <v>Oui</v>
      </c>
      <c r="AG14" s="15" t="str">
        <f>VLOOKUP(C14,Extraction_MorningStar[],15,FALSE)</f>
        <v>Haut</v>
      </c>
      <c r="AH14" s="15" t="str">
        <f t="shared" si="2"/>
        <v>OOOOO</v>
      </c>
      <c r="AI14" s="14" t="str">
        <f>IF(VLOOKUP($C14,Extraction_MorningStar[],72,FALSE)=0,"nul",IF(AND(VLOOKUP($C14,Extraction_MorningStar[],72,FALSE)&gt;0,VLOOKUP($C14,Extraction_MorningStar[],72,FALSE)&lt;1),"inf à 1%",IF(AND(VLOOKUP($C14,Extraction_MorningStar[],72,FALSE)&gt;=1,VLOOKUP($C14,Extraction_MorningStar[],72,FALSE)&lt;=5),"entre 1 et 5%",IF(AND(VLOOKUP($C14,Extraction_MorningStar[],72,FALSE)&gt;5,VLOOKUP($C14,Extraction_MorningStar[],72,FALSE)&lt;=10),"entre 5 et 10%",IF(AND(VLOOKUP($C14,Extraction_MorningStar[],72,FALSE)&gt;10,VLOOKUP($C14,Extraction_MorningStar[],72,FALSE)&lt;=50),"entre 10 et 50%",IF(AND(VLOOKUP($C14,Extraction_MorningStar[],72,FALSE)&gt;50,VLOOKUP($C14,Extraction_MorningStar[],72,FALSE)&lt;=100),"sup à 50%","NC"))))))</f>
        <v>nul</v>
      </c>
      <c r="AJ14" s="15" t="str">
        <f>IF(VLOOKUP($C14,Extraction_MorningStar[],66,FALSE)=0,"nul",IF(AND(VLOOKUP($C14,Extraction_MorningStar[],66,FALSE)&gt;0,VLOOKUP($C14,Extraction_MorningStar[],66,FALSE)&lt;1),"inf à 1%",IF(AND(VLOOKUP($C14,Extraction_MorningStar[],66,FALSE)&gt;=1,VLOOKUP($C14,Extraction_MorningStar[],66,FALSE)&lt;=5),"entre 1 et 5%",IF(AND(VLOOKUP($C14,Extraction_MorningStar[],66,FALSE)&gt;5,VLOOKUP($C14,Extraction_MorningStar[],66,FALSE)&lt;=10),"entre 5 et 10%",IF(AND(VLOOKUP($C14,Extraction_MorningStar[],66,FALSE)&gt;10,VLOOKUP($C14,Extraction_MorningStar[],66,FALSE)&lt;=50),"entre 10 et 50%",IF(AND(VLOOKUP($C14,Extraction_MorningStar[],66,FALSE)&gt;50,VLOOKUP($C14,Extraction_MorningStar[],66,FALSE)&lt;=100),"sup à 50%","NC"))))))</f>
        <v>entre 10 et 50%</v>
      </c>
      <c r="AK14" s="14" t="str">
        <f>IF(VLOOKUP($C14,Extraction_MorningStar[],63,FALSE)=0,"nul",IF(AND(VLOOKUP($C14,Extraction_MorningStar[],63,FALSE)&gt;0,VLOOKUP($C14,Extraction_MorningStar[],63,FALSE)&lt;1),"inf à 1%",IF(AND(VLOOKUP($C14,Extraction_MorningStar[],63,FALSE)&gt;=1,VLOOKUP($C14,Extraction_MorningStar[],63,FALSE)&lt;=5),"entre 1 et 5%",IF(AND(VLOOKUP($C14,Extraction_MorningStar[],63,FALSE)&gt;5,VLOOKUP($C14,Extraction_MorningStar[],63,FALSE)&lt;=10),"entre 5 et 10%",IF(AND(VLOOKUP($C14,Extraction_MorningStar[],63,FALSE)&gt;10,VLOOKUP($C14,Extraction_MorningStar[],63,FALSE)&lt;=50),"entre 10 et 50%",IF(AND(VLOOKUP($C14,Extraction_MorningStar[],63,FALSE)&gt;50,VLOOKUP($C14,Extraction_MorningStar[],63,FALSE)&lt;=100),"sup à 50%","NC"))))))</f>
        <v>entre 5 et 10%</v>
      </c>
      <c r="AL14" s="14" t="str">
        <f>IF(VLOOKUP($C14,Extraction_MorningStar[],60,FALSE)=0,"nul",IF(AND(VLOOKUP($C14,Extraction_MorningStar[],60,FALSE)&gt;0,VLOOKUP($C14,Extraction_MorningStar[],60,FALSE)&lt;1),"inf à 1%",IF(AND(VLOOKUP($C14,Extraction_MorningStar[],60,FALSE)&gt;=1,VLOOKUP($C14,Extraction_MorningStar[],60,FALSE)&lt;=5),"entre 1 et 5%",IF(AND(VLOOKUP($C14,Extraction_MorningStar[],60,FALSE)&gt;5,VLOOKUP($C14,Extraction_MorningStar[],60,FALSE)&lt;=10),"entre 5 et 10%",IF(AND(VLOOKUP($C14,Extraction_MorningStar[],60,FALSE)&gt;10,VLOOKUP($C14,Extraction_MorningStar[],60,FALSE)&lt;=50),"entre 10 et 50%",IF(AND(VLOOKUP($C14,Extraction_MorningStar[],60,FALSE)&gt;50,VLOOKUP($C14,Extraction_MorningStar[],60,FALSE)&lt;=100),"sup à 50%","NC"))))))</f>
        <v>nul</v>
      </c>
      <c r="AM14" s="14" t="str">
        <f>IF(VLOOKUP($C14,Extraction_MorningStar[],78,FALSE)=0,"nul",IF(AND(VLOOKUP($C14,Extraction_MorningStar[],78,FALSE)&gt;0,VLOOKUP($C14,Extraction_MorningStar[],78,FALSE)&lt;1),"inf à 1%",IF(AND(VLOOKUP($C14,Extraction_MorningStar[],78,FALSE)&gt;=1,VLOOKUP($C14,Extraction_MorningStar[],78,FALSE)&lt;=5),"entre 1 et 5%",IF(AND(VLOOKUP($C14,Extraction_MorningStar[],78,FALSE)&gt;5,VLOOKUP($C14,Extraction_MorningStar[],78,FALSE)&lt;=10),"entre 5 et 10%",IF(AND(VLOOKUP($C14,Extraction_MorningStar[],78,FALSE)&gt;10,VLOOKUP($C14,Extraction_MorningStar[],78,FALSE)&lt;=50),"entre 10 et 50%",IF(AND(VLOOKUP($C14,Extraction_MorningStar[],78,FALSE)&gt;50,VLOOKUP($C14,Extraction_MorningStar[],78,FALSE)&lt;=100),"sup à 50%","NC"))))))</f>
        <v>nul</v>
      </c>
      <c r="AN14" s="15" t="str">
        <f>IF(VLOOKUP($C14,Extraction_MorningStar[],84,FALSE)=0,"nul",IF(AND(VLOOKUP($C14,Extraction_MorningStar[],84,FALSE)&gt;0,VLOOKUP($C14,Extraction_MorningStar[],84,FALSE)&lt;1),"inf à 1%",IF(AND(VLOOKUP($C14,Extraction_MorningStar[],84,FALSE)&gt;=1,VLOOKUP($C14,Extraction_MorningStar[],84,FALSE)&lt;=5),"entre 1 et 5%",IF(AND(VLOOKUP($C14,Extraction_MorningStar[],84,FALSE)&gt;5,VLOOKUP($C14,Extraction_MorningStar[],84,FALSE)&lt;=10),"entre 5 et 10%",IF(AND(VLOOKUP($C14,Extraction_MorningStar[],84,FALSE)&gt;10,VLOOKUP($C14,Extraction_MorningStar[],84,FALSE)&lt;=50),"entre 10 et 50%",IF(AND(VLOOKUP($C14,Extraction_MorningStar[],84,FALSE)&gt;50,VLOOKUP($C14,Extraction_MorningStar[],84,FALSE)&lt;=100),"sup à 50%","NC"))))))</f>
        <v>nul</v>
      </c>
      <c r="AO14" s="15" t="str">
        <f>IF(VLOOKUP($C14,Extraction_MorningStar[],87,FALSE)=0,"nul",IF(AND(VLOOKUP($C14,Extraction_MorningStar[],87,FALSE)&gt;0,VLOOKUP($C14,Extraction_MorningStar[],87,FALSE)&lt;1),"inf à 1%",IF(AND(VLOOKUP($C14,Extraction_MorningStar[],87,FALSE)&gt;=1,VLOOKUP($C14,Extraction_MorningStar[],87,FALSE)&lt;=5),"entre 1 et 5%",IF(AND(VLOOKUP($C14,Extraction_MorningStar[],87,FALSE)&gt;5,VLOOKUP($C14,Extraction_MorningStar[],87,FALSE)&lt;=10),"entre 5 et 10%",IF(AND(VLOOKUP($C14,Extraction_MorningStar[],87,FALSE)&gt;10,VLOOKUP($C14,Extraction_MorningStar[],87,FALSE)&lt;=50),"entre 10 et 50%",IF(AND(VLOOKUP($C14,Extraction_MorningStar[],87,FALSE)&gt;50,VLOOKUP($C14,Extraction_MorningStar[],87,FALSE)&lt;=100),"sup à 50%","NC"))))))</f>
        <v>inf à 1%</v>
      </c>
      <c r="AP14" s="14" t="str">
        <f>IF(VLOOKUP($C14,Extraction_MorningStar[],90,FALSE)=0,"nul",IF(AND(VLOOKUP($C14,Extraction_MorningStar[],90,FALSE)&gt;0,VLOOKUP($C14,Extraction_MorningStar[],90,FALSE)&lt;1),"inf à 1%",IF(AND(VLOOKUP($C14,Extraction_MorningStar[],90,FALSE)&gt;=1,VLOOKUP($C14,Extraction_MorningStar[],90,FALSE)&lt;=5),"entre 1 et 5%",IF(AND(VLOOKUP($C14,Extraction_MorningStar[],90,FALSE)&gt;5,VLOOKUP($C14,Extraction_MorningStar[],90,FALSE)&lt;=10),"entre 5 et 10%",IF(AND(VLOOKUP($C14,Extraction_MorningStar[],90,FALSE)&gt;10,VLOOKUP($C14,Extraction_MorningStar[],90,FALSE)&lt;=50),"entre 10 et 50%",IF(AND(VLOOKUP($C14,Extraction_MorningStar[],90,FALSE)&gt;50,VLOOKUP($C14,Extraction_MorningStar[],90,FALSE)&lt;=100),"sup à 50%","NC"))))))</f>
        <v>nul</v>
      </c>
      <c r="AQ14" s="14" t="str">
        <f>IF(VLOOKUP($C14,Extraction_MorningStar[],93,FALSE)=0,"nul",IF(AND(VLOOKUP($C14,Extraction_MorningStar[],93,FALSE)&gt;0,VLOOKUP($C14,Extraction_MorningStar[],93,FALSE)&lt;1),"inf à 1%",IF(AND(VLOOKUP($C14,Extraction_MorningStar[],93,FALSE)&gt;=1,VLOOKUP($C14,Extraction_MorningStar[],93,FALSE)&lt;=5),"entre 1 et 5%",IF(AND(VLOOKUP($C14,Extraction_MorningStar[],93,FALSE)&gt;5,VLOOKUP($C14,Extraction_MorningStar[],93,FALSE)&lt;=10),"entre 5 et 10%",IF(AND(VLOOKUP($C14,Extraction_MorningStar[],93,FALSE)&gt;10,VLOOKUP($C14,Extraction_MorningStar[],93,FALSE)&lt;=50),"entre 10 et 50%",IF(AND(VLOOKUP($C14,Extraction_MorningStar[],93,FALSE)&gt;50,VLOOKUP($C14,Extraction_MorningStar[],93,FALSE)&lt;=100),"sup à 50%","NC"))))))</f>
        <v>nul</v>
      </c>
      <c r="AR14" s="14" t="str">
        <f>IF(VLOOKUP($C14,Extraction_MorningStar[],96,FALSE)=0,"nul",IF(AND(VLOOKUP($C14,Extraction_MorningStar[],96,FALSE)&gt;0,VLOOKUP($C14,Extraction_MorningStar[],96,FALSE)&lt;1),"inf à 1%",IF(AND(VLOOKUP($C14,Extraction_MorningStar[],96,FALSE)&gt;=1,VLOOKUP($C14,Extraction_MorningStar[],96,FALSE)&lt;=5),"entre 1 et 5%",IF(AND(VLOOKUP($C14,Extraction_MorningStar[],96,FALSE)&gt;5,VLOOKUP($C14,Extraction_MorningStar[],96,FALSE)&lt;=10),"entre 5 et 10%",IF(AND(VLOOKUP($C14,Extraction_MorningStar[],96,FALSE)&gt;10,VLOOKUP($C14,Extraction_MorningStar[],96,FALSE)&lt;=50),"entre 10 et 50%",IF(AND(VLOOKUP($C14,Extraction_MorningStar[],96,FALSE)&gt;50,VLOOKUP($C14,Extraction_MorningStar[],96,FALSE)&lt;=100),"sup à 50%","NC"))))))</f>
        <v>nul</v>
      </c>
      <c r="AS14" s="14" t="str">
        <f>IF(VLOOKUP($C14,Extraction_MorningStar[],99,FALSE)=0,"nul",IF(AND(VLOOKUP($C14,Extraction_MorningStar[],99,FALSE)&gt;0,VLOOKUP($C14,Extraction_MorningStar[],99,FALSE)&lt;1),"inf à 1%",IF(AND(VLOOKUP($C14,Extraction_MorningStar[],99,FALSE)&gt;=1,VLOOKUP($C14,Extraction_MorningStar[],99,FALSE)&lt;=5),"entre 1 et 5%",IF(AND(VLOOKUP($C14,Extraction_MorningStar[],99,FALSE)&gt;5,VLOOKUP($C14,Extraction_MorningStar[],99,FALSE)&lt;=10),"entre 5 et 10%",IF(AND(VLOOKUP($C14,Extraction_MorningStar[],99,FALSE)&gt;10,VLOOKUP($C14,Extraction_MorningStar[],99,FALSE)&lt;=50),"entre 10 et 50%",IF(AND(VLOOKUP($C14,Extraction_MorningStar[],99,FALSE)&gt;50,VLOOKUP($C14,Extraction_MorningStar[],99,FALSE)&lt;=100),"sup à 50%","NC"))))))</f>
        <v>nul</v>
      </c>
      <c r="AT14" s="16" t="str">
        <f>IF(VLOOKUP($C14,Extraction_MorningStar[],81,FALSE)=0,"nul",IF(AND(VLOOKUP($C14,Extraction_MorningStar[],81,FALSE)&gt;0,VLOOKUP($C14,Extraction_MorningStar[],81,FALSE)&lt;1),"inf à 1%",IF(AND(VLOOKUP($C14,Extraction_MorningStar[],81,FALSE)&gt;=1,VLOOKUP($C14,Extraction_MorningStar[],81,FALSE)&lt;=5),"entre 1 et 5%",IF(AND(VLOOKUP($C14,Extraction_MorningStar[],81,FALSE)&gt;5,VLOOKUP($C14,Extraction_MorningStar[],81,FALSE)&lt;=10),"entre 5 et 10%",IF(AND(VLOOKUP($C14,Extraction_MorningStar[],81,FALSE)&gt;10,VLOOKUP($C14,Extraction_MorningStar[],81,FALSE)&lt;=50),"entre 10 et 50%",IF(AND(VLOOKUP($C14,Extraction_MorningStar[],81,FALSE)&gt;50,VLOOKUP($C14,Extraction_MorningStar[],81,FALSE)&lt;=100),"sup à 50%","NC"))))))</f>
        <v>nul</v>
      </c>
      <c r="AU14" s="16" t="str">
        <f>IF(VLOOKUP($C14,Extraction_MorningStar[],102,FALSE)=0,"nul",IF(AND(VLOOKUP($C14,Extraction_MorningStar[],102,FALSE)&gt;0,VLOOKUP($C14,Extraction_MorningStar[],102,FALSE)&lt;1),"inf à 1%",IF(AND(VLOOKUP($C14,Extraction_MorningStar[],102,FALSE)&gt;=1,VLOOKUP($C14,Extraction_MorningStar[],102,FALSE)&lt;=5),"entre 1 et 5%",IF(AND(VLOOKUP($C14,Extraction_MorningStar[],102,FALSE)&gt;5,VLOOKUP($C14,Extraction_MorningStar[],102,FALSE)&lt;=10),"entre 5 et 10%",IF(AND(VLOOKUP($C14,Extraction_MorningStar[],102,FALSE)&gt;10,VLOOKUP($C14,Extraction_MorningStar[],102,FALSE)&lt;=50),"entre 10 et 50%",IF(AND(VLOOKUP($C14,Extraction_MorningStar[],102,FALSE)&gt;50,VLOOKUP($C14,Extraction_MorningStar[],102,FALSE)&lt;=100),"sup à 50%","NC"))))))</f>
        <v>nul</v>
      </c>
      <c r="AV14" s="15">
        <v>3</v>
      </c>
      <c r="AW14" s="17">
        <f>VLOOKUP(C14,Extraction_MorningStar[],223,FALSE)</f>
        <v>6</v>
      </c>
    </row>
    <row r="15" spans="1:49" x14ac:dyDescent="0.25">
      <c r="A15" t="s">
        <v>34</v>
      </c>
      <c r="B15" t="s">
        <v>113</v>
      </c>
      <c r="C15" s="37" t="s">
        <v>449</v>
      </c>
      <c r="D15" s="36" t="str">
        <f>VLOOKUP(Source!C15,Extraction_MorningStar[[ISIN]:[Catégorie Globale]],13,FALSE)</f>
        <v>Infrastructure Sector Equity</v>
      </c>
      <c r="E15" s="38" t="str">
        <f>VLOOKUP(C15,Extraction_MorningStar[[ISIN]:[Name]],2,FALSE)</f>
        <v>M&amp;G (Lux) Global Listed Infras A EUR Acc</v>
      </c>
      <c r="F15" s="15" t="s">
        <v>36</v>
      </c>
      <c r="G15" s="15" t="str">
        <f>VLOOKUP(Source!C15,Extraction_MorningStar[[ISIN]:[Catégorie Morningstar]],11,FALSE)</f>
        <v>Europe Fonds ouverts  - Actions Secteur Infrastructures</v>
      </c>
      <c r="H15" s="15" t="str">
        <f t="shared" si="0"/>
        <v>Monde</v>
      </c>
      <c r="I15" s="47" t="str">
        <f>VLOOKUP(C15,Extraction_MorningStar[],230,FALSE)</f>
        <v>Global</v>
      </c>
      <c r="J15" s="33" t="str">
        <f>VLOOKUP(C15,Extraction_MorningStar[],221,FALSE)</f>
        <v>MSCI ACWI NR EUR</v>
      </c>
      <c r="K15" s="15">
        <f>VLOOKUP(C15,Extraction_MorningStar[[ISIN]:[Management Fee]],6,FALSE)</f>
        <v>1.75</v>
      </c>
      <c r="L15" s="34">
        <f>IF(VLOOKUP(C15,Extraction_MorningStar[[ISIN]:[Notation  Morningstar]],10,FALSE)=0,"Non noté",VLOOKUP(C15,Extraction_MorningStar[[ISIN]:[Notation  Morningstar]],10,FALSE))</f>
        <v>4</v>
      </c>
      <c r="M15" s="33" t="str">
        <f>VLOOKUP(C15,Extraction_MS_02022022!$A$2:$C$44,3,FALSE)</f>
        <v>M&amp;G Luxembourg S.A.</v>
      </c>
      <c r="N15" s="33">
        <f>VLOOKUP(C15,Extraction_MorningStar[],210,FALSE)</f>
        <v>-3.73047</v>
      </c>
      <c r="O15" s="33">
        <f>VLOOKUP(C15,Extraction_MorningStar[],211,FALSE)</f>
        <v>22.266200000000001</v>
      </c>
      <c r="P15" s="33">
        <f>VLOOKUP(C15,Extraction_MorningStar[],212,FALSE)</f>
        <v>-6.3448000000000002</v>
      </c>
      <c r="Q15" s="33">
        <f>VLOOKUP(C15,Extraction_MorningStar[],212,FALSE)</f>
        <v>-6.3448000000000002</v>
      </c>
      <c r="R15" s="33">
        <f>VLOOKUP(C15,Extraction_MorningStar[],213,FALSE)</f>
        <v>3.9412799999999999</v>
      </c>
      <c r="S15" s="20" t="s">
        <v>464</v>
      </c>
      <c r="T15" s="20" t="s">
        <v>464</v>
      </c>
      <c r="U15" s="15" t="str">
        <f t="shared" si="1"/>
        <v>Non</v>
      </c>
      <c r="V15" s="15" t="str">
        <f>IF(VLOOKUP(C15,Extraction_MorningStar[],224,FALSE)="Oui","Oui","Non")</f>
        <v>Non</v>
      </c>
      <c r="W15" s="15" t="str">
        <f>IF(COUNTIF(ISIN_Greenfin!$A$1:$A$207,Source!C15)&gt;0,"Oui","Non")</f>
        <v>Non</v>
      </c>
      <c r="X15" s="15" t="str">
        <f>IF(COUNTIF(ISIN_Finansol!$A$1:$A$146,Source!C15)&gt;0,"Oui","Non")</f>
        <v>Non</v>
      </c>
      <c r="Y15" s="15" t="str">
        <f>VLOOKUP(C15,Suppéments_SDG[],3,FALSE)</f>
        <v>Oui</v>
      </c>
      <c r="Z15" s="15" t="str">
        <f>VLOOKUP(C15,Suppéments_SDG[],4,FALSE)</f>
        <v>Non</v>
      </c>
      <c r="AA15" s="15" t="str">
        <f>VLOOKUP(C15,Suppéments_SDG[],5,FALSE)</f>
        <v>Non</v>
      </c>
      <c r="AB15" s="15" t="str">
        <f>VLOOKUP(C15,Suppéments_SDG[],6,FALSE)</f>
        <v>Oui</v>
      </c>
      <c r="AC15" s="15" t="str">
        <f>IF(VLOOKUP($C15,Extraction_MorningStar[],191,FALSE)="Oui","Pornographie, ","")&amp;IF(VLOOKUP($C15,Extraction_MorningStar[],192,FALSE)="Oui","Alcool, ","")&amp;IF(VLOOKUP($C15,Extraction_MorningStar[],193,FALSE)="Oui","Tests sur les animaux, ","")&amp;IF(VLOOKUP($C15,Extraction_MorningStar[],194,FALSE)="Oui","Armes controversées, ","")&amp;IF(VLOOKUP($C15,Extraction_MorningStar[],195,FALSE)="Oui","Fourrures et  cuirs, ","")&amp;IF(VLOOKUP($C15,Extraction_MorningStar[],196,FALSE)="Oui","Jeux d'argent, ","")&amp;IF(VLOOKUP($C15,Extraction_MorningStar[],197,FALSE)="Oui","OGM, ","")&amp;IF(VLOOKUP($C15,Extraction_MorningStar[],198,FALSE)="Oui","Armées privées, ","")&amp;IF(VLOOKUP($C15,Extraction_MorningStar[],199,FALSE)="Oui","Nucléaire, ","")&amp;IF(VLOOKUP($C15,Extraction_MorningStar[],200,FALSE)="Oui","Huile de palme, ","")&amp;IF(VLOOKUP($C15,Extraction_MorningStar[],201,FALSE)="Oui","Pesticides, ","")&amp;IF(VLOOKUP($C15,Extraction_MorningStar[],202,FALSE)="Oui","Armes portatives, ","")&amp;IF(VLOOKUP($C15,Extraction_MorningStar[],203,FALSE)="Oui","Charbon thermique, ","")&amp;IF(VLOOKUP($C15,Extraction_MorningStar[],204,FALSE)="Oui","Tabac.","")</f>
        <v>Pornographie, Alcool, Armes controversées, Jeux d'argent, Nucléaire, Armes portatives, Charbon thermique, Tabac.</v>
      </c>
      <c r="AD15" s="15" t="str">
        <f>VLOOKUP(C15,Suppéments_SDG[],7,FALSE)</f>
        <v>Article 8</v>
      </c>
      <c r="AE15" s="15" t="str">
        <f>VLOOKUP(C15,Suppéments_SDG[],8,FALSE)</f>
        <v>1, 3, 4, 6, 7, 8, 9, 10, 11, 13</v>
      </c>
      <c r="AF15" s="15" t="str">
        <f>IF(VLOOKUP(C15,Extraction_MorningStar[],107,FALSE)="Oui","Oui",IF(VLOOKUP(C15,Extraction_MorningStar[],107,FALSE)="Non","Non",IF(VLOOKUP(C15,Extraction_MorningStar[],107,FALSE)=0,"Non")))</f>
        <v>Non</v>
      </c>
      <c r="AG15" s="15" t="str">
        <f>VLOOKUP(C15,Extraction_MorningStar[],15,FALSE)</f>
        <v>Au dessus de la moyenne</v>
      </c>
      <c r="AH15" s="15" t="str">
        <f t="shared" si="2"/>
        <v>OOOO</v>
      </c>
      <c r="AI15" s="14" t="str">
        <f>IF(VLOOKUP($C15,Extraction_MorningStar[],72,FALSE)=0,"nul",IF(AND(VLOOKUP($C15,Extraction_MorningStar[],72,FALSE)&gt;0,VLOOKUP($C15,Extraction_MorningStar[],72,FALSE)&lt;1),"inf à 1%",IF(AND(VLOOKUP($C15,Extraction_MorningStar[],72,FALSE)&gt;=1,VLOOKUP($C15,Extraction_MorningStar[],72,FALSE)&lt;=5),"entre 1 et 5%",IF(AND(VLOOKUP($C15,Extraction_MorningStar[],72,FALSE)&gt;5,VLOOKUP($C15,Extraction_MorningStar[],72,FALSE)&lt;=10),"entre 5 et 10%",IF(AND(VLOOKUP($C15,Extraction_MorningStar[],72,FALSE)&gt;10,VLOOKUP($C15,Extraction_MorningStar[],72,FALSE)&lt;=50),"entre 10 et 50%",IF(AND(VLOOKUP($C15,Extraction_MorningStar[],72,FALSE)&gt;50,VLOOKUP($C15,Extraction_MorningStar[],72,FALSE)&lt;=100),"sup à 50%","NC"))))))</f>
        <v>nul</v>
      </c>
      <c r="AJ15" s="15" t="str">
        <f>IF(VLOOKUP($C15,Extraction_MorningStar[],66,FALSE)=0,"nul",IF(AND(VLOOKUP($C15,Extraction_MorningStar[],66,FALSE)&gt;0,VLOOKUP($C15,Extraction_MorningStar[],66,FALSE)&lt;1),"inf à 1%",IF(AND(VLOOKUP($C15,Extraction_MorningStar[],66,FALSE)&gt;=1,VLOOKUP($C15,Extraction_MorningStar[],66,FALSE)&lt;=5),"entre 1 et 5%",IF(AND(VLOOKUP($C15,Extraction_MorningStar[],66,FALSE)&gt;5,VLOOKUP($C15,Extraction_MorningStar[],66,FALSE)&lt;=10),"entre 5 et 10%",IF(AND(VLOOKUP($C15,Extraction_MorningStar[],66,FALSE)&gt;10,VLOOKUP($C15,Extraction_MorningStar[],66,FALSE)&lt;=50),"entre 10 et 50%",IF(AND(VLOOKUP($C15,Extraction_MorningStar[],66,FALSE)&gt;50,VLOOKUP($C15,Extraction_MorningStar[],66,FALSE)&lt;=100),"sup à 50%","NC"))))))</f>
        <v>nul</v>
      </c>
      <c r="AK15" s="14" t="str">
        <f>IF(VLOOKUP($C15,Extraction_MorningStar[],63,FALSE)=0,"nul",IF(AND(VLOOKUP($C15,Extraction_MorningStar[],63,FALSE)&gt;0,VLOOKUP($C15,Extraction_MorningStar[],63,FALSE)&lt;1),"inf à 1%",IF(AND(VLOOKUP($C15,Extraction_MorningStar[],63,FALSE)&gt;=1,VLOOKUP($C15,Extraction_MorningStar[],63,FALSE)&lt;=5),"entre 1 et 5%",IF(AND(VLOOKUP($C15,Extraction_MorningStar[],63,FALSE)&gt;5,VLOOKUP($C15,Extraction_MorningStar[],63,FALSE)&lt;=10),"entre 5 et 10%",IF(AND(VLOOKUP($C15,Extraction_MorningStar[],63,FALSE)&gt;10,VLOOKUP($C15,Extraction_MorningStar[],63,FALSE)&lt;=50),"entre 10 et 50%",IF(AND(VLOOKUP($C15,Extraction_MorningStar[],63,FALSE)&gt;50,VLOOKUP($C15,Extraction_MorningStar[],63,FALSE)&lt;=100),"sup à 50%","NC"))))))</f>
        <v>nul</v>
      </c>
      <c r="AL15" s="14" t="str">
        <f>IF(VLOOKUP($C15,Extraction_MorningStar[],60,FALSE)=0,"nul",IF(AND(VLOOKUP($C15,Extraction_MorningStar[],60,FALSE)&gt;0,VLOOKUP($C15,Extraction_MorningStar[],60,FALSE)&lt;1),"inf à 1%",IF(AND(VLOOKUP($C15,Extraction_MorningStar[],60,FALSE)&gt;=1,VLOOKUP($C15,Extraction_MorningStar[],60,FALSE)&lt;=5),"entre 1 et 5%",IF(AND(VLOOKUP($C15,Extraction_MorningStar[],60,FALSE)&gt;5,VLOOKUP($C15,Extraction_MorningStar[],60,FALSE)&lt;=10),"entre 5 et 10%",IF(AND(VLOOKUP($C15,Extraction_MorningStar[],60,FALSE)&gt;10,VLOOKUP($C15,Extraction_MorningStar[],60,FALSE)&lt;=50),"entre 10 et 50%",IF(AND(VLOOKUP($C15,Extraction_MorningStar[],60,FALSE)&gt;50,VLOOKUP($C15,Extraction_MorningStar[],60,FALSE)&lt;=100),"sup à 50%","NC"))))))</f>
        <v>nul</v>
      </c>
      <c r="AM15" s="14" t="str">
        <f>IF(VLOOKUP($C15,Extraction_MorningStar[],78,FALSE)=0,"nul",IF(AND(VLOOKUP($C15,Extraction_MorningStar[],78,FALSE)&gt;0,VLOOKUP($C15,Extraction_MorningStar[],78,FALSE)&lt;1),"inf à 1%",IF(AND(VLOOKUP($C15,Extraction_MorningStar[],78,FALSE)&gt;=1,VLOOKUP($C15,Extraction_MorningStar[],78,FALSE)&lt;=5),"entre 1 et 5%",IF(AND(VLOOKUP($C15,Extraction_MorningStar[],78,FALSE)&gt;5,VLOOKUP($C15,Extraction_MorningStar[],78,FALSE)&lt;=10),"entre 5 et 10%",IF(AND(VLOOKUP($C15,Extraction_MorningStar[],78,FALSE)&gt;10,VLOOKUP($C15,Extraction_MorningStar[],78,FALSE)&lt;=50),"entre 10 et 50%",IF(AND(VLOOKUP($C15,Extraction_MorningStar[],78,FALSE)&gt;50,VLOOKUP($C15,Extraction_MorningStar[],78,FALSE)&lt;=100),"sup à 50%","NC"))))))</f>
        <v>nul</v>
      </c>
      <c r="AN15" s="15" t="str">
        <f>IF(VLOOKUP($C15,Extraction_MorningStar[],84,FALSE)=0,"nul",IF(AND(VLOOKUP($C15,Extraction_MorningStar[],84,FALSE)&gt;0,VLOOKUP($C15,Extraction_MorningStar[],84,FALSE)&lt;1),"inf à 1%",IF(AND(VLOOKUP($C15,Extraction_MorningStar[],84,FALSE)&gt;=1,VLOOKUP($C15,Extraction_MorningStar[],84,FALSE)&lt;=5),"entre 1 et 5%",IF(AND(VLOOKUP($C15,Extraction_MorningStar[],84,FALSE)&gt;5,VLOOKUP($C15,Extraction_MorningStar[],84,FALSE)&lt;=10),"entre 5 et 10%",IF(AND(VLOOKUP($C15,Extraction_MorningStar[],84,FALSE)&gt;10,VLOOKUP($C15,Extraction_MorningStar[],84,FALSE)&lt;=50),"entre 10 et 50%",IF(AND(VLOOKUP($C15,Extraction_MorningStar[],84,FALSE)&gt;50,VLOOKUP($C15,Extraction_MorningStar[],84,FALSE)&lt;=100),"sup à 50%","NC"))))))</f>
        <v>nul</v>
      </c>
      <c r="AO15" s="15" t="str">
        <f>IF(VLOOKUP($C15,Extraction_MorningStar[],87,FALSE)=0,"nul",IF(AND(VLOOKUP($C15,Extraction_MorningStar[],87,FALSE)&gt;0,VLOOKUP($C15,Extraction_MorningStar[],87,FALSE)&lt;1),"inf à 1%",IF(AND(VLOOKUP($C15,Extraction_MorningStar[],87,FALSE)&gt;=1,VLOOKUP($C15,Extraction_MorningStar[],87,FALSE)&lt;=5),"entre 1 et 5%",IF(AND(VLOOKUP($C15,Extraction_MorningStar[],87,FALSE)&gt;5,VLOOKUP($C15,Extraction_MorningStar[],87,FALSE)&lt;=10),"entre 5 et 10%",IF(AND(VLOOKUP($C15,Extraction_MorningStar[],87,FALSE)&gt;10,VLOOKUP($C15,Extraction_MorningStar[],87,FALSE)&lt;=50),"entre 10 et 50%",IF(AND(VLOOKUP($C15,Extraction_MorningStar[],87,FALSE)&gt;50,VLOOKUP($C15,Extraction_MorningStar[],87,FALSE)&lt;=100),"sup à 50%","NC"))))))</f>
        <v>entre 10 et 50%</v>
      </c>
      <c r="AP15" s="14" t="str">
        <f>IF(VLOOKUP($C15,Extraction_MorningStar[],90,FALSE)=0,"nul",IF(AND(VLOOKUP($C15,Extraction_MorningStar[],90,FALSE)&gt;0,VLOOKUP($C15,Extraction_MorningStar[],90,FALSE)&lt;1),"inf à 1%",IF(AND(VLOOKUP($C15,Extraction_MorningStar[],90,FALSE)&gt;=1,VLOOKUP($C15,Extraction_MorningStar[],90,FALSE)&lt;=5),"entre 1 et 5%",IF(AND(VLOOKUP($C15,Extraction_MorningStar[],90,FALSE)&gt;5,VLOOKUP($C15,Extraction_MorningStar[],90,FALSE)&lt;=10),"entre 5 et 10%",IF(AND(VLOOKUP($C15,Extraction_MorningStar[],90,FALSE)&gt;10,VLOOKUP($C15,Extraction_MorningStar[],90,FALSE)&lt;=50),"entre 10 et 50%",IF(AND(VLOOKUP($C15,Extraction_MorningStar[],90,FALSE)&gt;50,VLOOKUP($C15,Extraction_MorningStar[],90,FALSE)&lt;=100),"sup à 50%","NC"))))))</f>
        <v>nul</v>
      </c>
      <c r="AQ15" s="14" t="str">
        <f>IF(VLOOKUP($C15,Extraction_MorningStar[],93,FALSE)=0,"nul",IF(AND(VLOOKUP($C15,Extraction_MorningStar[],93,FALSE)&gt;0,VLOOKUP($C15,Extraction_MorningStar[],93,FALSE)&lt;1),"inf à 1%",IF(AND(VLOOKUP($C15,Extraction_MorningStar[],93,FALSE)&gt;=1,VLOOKUP($C15,Extraction_MorningStar[],93,FALSE)&lt;=5),"entre 1 et 5%",IF(AND(VLOOKUP($C15,Extraction_MorningStar[],93,FALSE)&gt;5,VLOOKUP($C15,Extraction_MorningStar[],93,FALSE)&lt;=10),"entre 5 et 10%",IF(AND(VLOOKUP($C15,Extraction_MorningStar[],93,FALSE)&gt;10,VLOOKUP($C15,Extraction_MorningStar[],93,FALSE)&lt;=50),"entre 10 et 50%",IF(AND(VLOOKUP($C15,Extraction_MorningStar[],93,FALSE)&gt;50,VLOOKUP($C15,Extraction_MorningStar[],93,FALSE)&lt;=100),"sup à 50%","NC"))))))</f>
        <v>nul</v>
      </c>
      <c r="AR15" s="14" t="str">
        <f>IF(VLOOKUP($C15,Extraction_MorningStar[],96,FALSE)=0,"nul",IF(AND(VLOOKUP($C15,Extraction_MorningStar[],96,FALSE)&gt;0,VLOOKUP($C15,Extraction_MorningStar[],96,FALSE)&lt;1),"inf à 1%",IF(AND(VLOOKUP($C15,Extraction_MorningStar[],96,FALSE)&gt;=1,VLOOKUP($C15,Extraction_MorningStar[],96,FALSE)&lt;=5),"entre 1 et 5%",IF(AND(VLOOKUP($C15,Extraction_MorningStar[],96,FALSE)&gt;5,VLOOKUP($C15,Extraction_MorningStar[],96,FALSE)&lt;=10),"entre 5 et 10%",IF(AND(VLOOKUP($C15,Extraction_MorningStar[],96,FALSE)&gt;10,VLOOKUP($C15,Extraction_MorningStar[],96,FALSE)&lt;=50),"entre 10 et 50%",IF(AND(VLOOKUP($C15,Extraction_MorningStar[],96,FALSE)&gt;50,VLOOKUP($C15,Extraction_MorningStar[],96,FALSE)&lt;=100),"sup à 50%","NC"))))))</f>
        <v>nul</v>
      </c>
      <c r="AS15" s="14" t="str">
        <f>IF(VLOOKUP($C15,Extraction_MorningStar[],99,FALSE)=0,"nul",IF(AND(VLOOKUP($C15,Extraction_MorningStar[],99,FALSE)&gt;0,VLOOKUP($C15,Extraction_MorningStar[],99,FALSE)&lt;1),"inf à 1%",IF(AND(VLOOKUP($C15,Extraction_MorningStar[],99,FALSE)&gt;=1,VLOOKUP($C15,Extraction_MorningStar[],99,FALSE)&lt;=5),"entre 1 et 5%",IF(AND(VLOOKUP($C15,Extraction_MorningStar[],99,FALSE)&gt;5,VLOOKUP($C15,Extraction_MorningStar[],99,FALSE)&lt;=10),"entre 5 et 10%",IF(AND(VLOOKUP($C15,Extraction_MorningStar[],99,FALSE)&gt;10,VLOOKUP($C15,Extraction_MorningStar[],99,FALSE)&lt;=50),"entre 10 et 50%",IF(AND(VLOOKUP($C15,Extraction_MorningStar[],99,FALSE)&gt;50,VLOOKUP($C15,Extraction_MorningStar[],99,FALSE)&lt;=100),"sup à 50%","NC"))))))</f>
        <v>entre 1 et 5%</v>
      </c>
      <c r="AT15" s="16" t="str">
        <f>IF(VLOOKUP($C15,Extraction_MorningStar[],81,FALSE)=0,"nul",IF(AND(VLOOKUP($C15,Extraction_MorningStar[],81,FALSE)&gt;0,VLOOKUP($C15,Extraction_MorningStar[],81,FALSE)&lt;1),"inf à 1%",IF(AND(VLOOKUP($C15,Extraction_MorningStar[],81,FALSE)&gt;=1,VLOOKUP($C15,Extraction_MorningStar[],81,FALSE)&lt;=5),"entre 1 et 5%",IF(AND(VLOOKUP($C15,Extraction_MorningStar[],81,FALSE)&gt;5,VLOOKUP($C15,Extraction_MorningStar[],81,FALSE)&lt;=10),"entre 5 et 10%",IF(AND(VLOOKUP($C15,Extraction_MorningStar[],81,FALSE)&gt;10,VLOOKUP($C15,Extraction_MorningStar[],81,FALSE)&lt;=50),"entre 10 et 50%",IF(AND(VLOOKUP($C15,Extraction_MorningStar[],81,FALSE)&gt;50,VLOOKUP($C15,Extraction_MorningStar[],81,FALSE)&lt;=100),"sup à 50%","NC"))))))</f>
        <v>nul</v>
      </c>
      <c r="AU15" s="16" t="str">
        <f>IF(VLOOKUP($C15,Extraction_MorningStar[],102,FALSE)=0,"nul",IF(AND(VLOOKUP($C15,Extraction_MorningStar[],102,FALSE)&gt;0,VLOOKUP($C15,Extraction_MorningStar[],102,FALSE)&lt;1),"inf à 1%",IF(AND(VLOOKUP($C15,Extraction_MorningStar[],102,FALSE)&gt;=1,VLOOKUP($C15,Extraction_MorningStar[],102,FALSE)&lt;=5),"entre 1 et 5%",IF(AND(VLOOKUP($C15,Extraction_MorningStar[],102,FALSE)&gt;5,VLOOKUP($C15,Extraction_MorningStar[],102,FALSE)&lt;=10),"entre 5 et 10%",IF(AND(VLOOKUP($C15,Extraction_MorningStar[],102,FALSE)&gt;10,VLOOKUP($C15,Extraction_MorningStar[],102,FALSE)&lt;=50),"entre 10 et 50%",IF(AND(VLOOKUP($C15,Extraction_MorningStar[],102,FALSE)&gt;50,VLOOKUP($C15,Extraction_MorningStar[],102,FALSE)&lt;=100),"sup à 50%","NC"))))))</f>
        <v>nul</v>
      </c>
      <c r="AV15" s="15">
        <v>3</v>
      </c>
      <c r="AW15" s="17">
        <f>VLOOKUP(C15,Extraction_MorningStar[],223,FALSE)</f>
        <v>6</v>
      </c>
    </row>
    <row r="16" spans="1:49" x14ac:dyDescent="0.25">
      <c r="A16" t="s">
        <v>34</v>
      </c>
      <c r="B16" t="s">
        <v>113</v>
      </c>
      <c r="C16" s="35" t="s">
        <v>405</v>
      </c>
      <c r="D16" s="36" t="str">
        <f>VLOOKUP(Source!C16,Extraction_MorningStar[[ISIN]:[Catégorie Globale]],13,FALSE)</f>
        <v>Natural Resources Sector Equity</v>
      </c>
      <c r="E16" s="38" t="str">
        <f>VLOOKUP(C16,Extraction_MorningStar[[ISIN]:[Name]],2,FALSE)</f>
        <v>Pictet-Timber P EUR</v>
      </c>
      <c r="F16" s="15" t="s">
        <v>36</v>
      </c>
      <c r="G16" s="15" t="str">
        <f>VLOOKUP(Source!C16,Extraction_MorningStar[[ISIN]:[Catégorie Morningstar]],11,FALSE)</f>
        <v>Europe Fonds ouverts  - Actions Secteur Ressources Naturelles</v>
      </c>
      <c r="H16" s="15" t="str">
        <f t="shared" si="0"/>
        <v>Monde</v>
      </c>
      <c r="I16" s="47" t="str">
        <f>VLOOKUP(C16,Extraction_MorningStar[],230,FALSE)</f>
        <v>Global</v>
      </c>
      <c r="J16" s="33" t="str">
        <f>VLOOKUP(C16,Extraction_MorningStar[],221,FALSE)</f>
        <v>MSCI ACWI NR USD</v>
      </c>
      <c r="K16" s="15">
        <f>VLOOKUP(C16,Extraction_MorningStar[[ISIN]:[Management Fee]],6,FALSE)</f>
        <v>1.6</v>
      </c>
      <c r="L16" s="34">
        <f>IF(VLOOKUP(C16,Extraction_MorningStar[[ISIN]:[Notation  Morningstar]],10,FALSE)=0,"Non noté",VLOOKUP(C16,Extraction_MorningStar[[ISIN]:[Notation  Morningstar]],10,FALSE))</f>
        <v>4</v>
      </c>
      <c r="M16" s="33" t="str">
        <f>VLOOKUP(C16,Extraction_MS_02022022!$A$2:$C$44,3,FALSE)</f>
        <v>Pictet Asset Management (Europe) SA</v>
      </c>
      <c r="N16" s="33">
        <f>VLOOKUP(C16,Extraction_MorningStar[],210,FALSE)</f>
        <v>-13.68322</v>
      </c>
      <c r="O16" s="33">
        <f>VLOOKUP(C16,Extraction_MorningStar[],211,FALSE)</f>
        <v>29.883330000000001</v>
      </c>
      <c r="P16" s="33">
        <f>VLOOKUP(C16,Extraction_MorningStar[],212,FALSE)</f>
        <v>13.24316</v>
      </c>
      <c r="Q16" s="33">
        <f>VLOOKUP(C16,Extraction_MorningStar[],212,FALSE)</f>
        <v>13.24316</v>
      </c>
      <c r="R16" s="33">
        <f>VLOOKUP(C16,Extraction_MorningStar[],213,FALSE)</f>
        <v>9.18093</v>
      </c>
      <c r="S16" s="21" t="s">
        <v>458</v>
      </c>
      <c r="T16" s="21" t="s">
        <v>465</v>
      </c>
      <c r="U16" s="15" t="str">
        <f t="shared" si="1"/>
        <v>Label ISR public</v>
      </c>
      <c r="V16" s="15" t="str">
        <f>IF(VLOOKUP(C16,Extraction_MorningStar[],224,FALSE)="Oui","Oui","Non")</f>
        <v>Oui</v>
      </c>
      <c r="W16" s="15" t="str">
        <f>IF(COUNTIF(ISIN_Greenfin!$A$1:$A$207,Source!C16)&gt;0,"Oui","Non")</f>
        <v>Non</v>
      </c>
      <c r="X16" s="15" t="str">
        <f>IF(COUNTIF(ISIN_Finansol!$A$1:$A$146,Source!C16)&gt;0,"Oui","Non")</f>
        <v>Non</v>
      </c>
      <c r="Y16" s="15" t="str">
        <f>VLOOKUP(C16,Suppéments_SDG[],3,FALSE)</f>
        <v>Non</v>
      </c>
      <c r="Z16" s="15" t="str">
        <f>VLOOKUP(C16,Suppéments_SDG[],4,FALSE)</f>
        <v>Non</v>
      </c>
      <c r="AA16" s="15" t="str">
        <f>VLOOKUP(C16,Suppéments_SDG[],5,FALSE)</f>
        <v>Oui</v>
      </c>
      <c r="AB16" s="15" t="str">
        <f>VLOOKUP(C16,Suppéments_SDG[],6,FALSE)</f>
        <v>Oui</v>
      </c>
      <c r="AC16" s="15" t="str">
        <f>IF(VLOOKUP($C16,Extraction_MorningStar[],191,FALSE)="Oui","Pornographie, ","")&amp;IF(VLOOKUP($C16,Extraction_MorningStar[],192,FALSE)="Oui","Alcool, ","")&amp;IF(VLOOKUP($C16,Extraction_MorningStar[],193,FALSE)="Oui","Tests sur les animaux, ","")&amp;IF(VLOOKUP($C16,Extraction_MorningStar[],194,FALSE)="Oui","Armes controversées, ","")&amp;IF(VLOOKUP($C16,Extraction_MorningStar[],195,FALSE)="Oui","Fourrures et  cuirs, ","")&amp;IF(VLOOKUP($C16,Extraction_MorningStar[],196,FALSE)="Oui","Jeux d'argent, ","")&amp;IF(VLOOKUP($C16,Extraction_MorningStar[],197,FALSE)="Oui","OGM, ","")&amp;IF(VLOOKUP($C16,Extraction_MorningStar[],198,FALSE)="Oui","Armées privées, ","")&amp;IF(VLOOKUP($C16,Extraction_MorningStar[],199,FALSE)="Oui","Nucléaire, ","")&amp;IF(VLOOKUP($C16,Extraction_MorningStar[],200,FALSE)="Oui","Huile de palme, ","")&amp;IF(VLOOKUP($C16,Extraction_MorningStar[],201,FALSE)="Oui","Pesticides, ","")&amp;IF(VLOOKUP($C16,Extraction_MorningStar[],202,FALSE)="Oui","Armes portatives, ","")&amp;IF(VLOOKUP($C16,Extraction_MorningStar[],203,FALSE)="Oui","Charbon thermique, ","")&amp;IF(VLOOKUP($C16,Extraction_MorningStar[],204,FALSE)="Oui","Tabac.","")</f>
        <v>Pornographie, Alcool, Armes controversées, Jeux d'argent, OGM, Armées privées, Nucléaire, Pesticides, Armes portatives, Charbon thermique, Tabac.</v>
      </c>
      <c r="AD16" s="15" t="str">
        <f>VLOOKUP(C16,Suppéments_SDG[],7,FALSE)</f>
        <v>Article 9</v>
      </c>
      <c r="AE16" s="15" t="str">
        <f>VLOOKUP(C16,Suppéments_SDG[],8,FALSE)</f>
        <v>2, 6, 9, 11, 12, 13, 14, 15</v>
      </c>
      <c r="AF16" s="15" t="str">
        <f>IF(VLOOKUP(C16,Extraction_MorningStar[],107,FALSE)="Oui","Oui",IF(VLOOKUP(C16,Extraction_MorningStar[],107,FALSE)="Non","Non",IF(VLOOKUP(C16,Extraction_MorningStar[],107,FALSE)=0,"Non")))</f>
        <v>Non</v>
      </c>
      <c r="AG16" s="15" t="str">
        <f>VLOOKUP(C16,Extraction_MorningStar[],15,FALSE)</f>
        <v>Haut</v>
      </c>
      <c r="AH16" s="15" t="str">
        <f t="shared" si="2"/>
        <v>OOOOO</v>
      </c>
      <c r="AI16" s="14" t="str">
        <f>IF(VLOOKUP($C16,Extraction_MorningStar[],72,FALSE)=0,"nul",IF(AND(VLOOKUP($C16,Extraction_MorningStar[],72,FALSE)&gt;0,VLOOKUP($C16,Extraction_MorningStar[],72,FALSE)&lt;1),"inf à 1%",IF(AND(VLOOKUP($C16,Extraction_MorningStar[],72,FALSE)&gt;=1,VLOOKUP($C16,Extraction_MorningStar[],72,FALSE)&lt;=5),"entre 1 et 5%",IF(AND(VLOOKUP($C16,Extraction_MorningStar[],72,FALSE)&gt;5,VLOOKUP($C16,Extraction_MorningStar[],72,FALSE)&lt;=10),"entre 5 et 10%",IF(AND(VLOOKUP($C16,Extraction_MorningStar[],72,FALSE)&gt;10,VLOOKUP($C16,Extraction_MorningStar[],72,FALSE)&lt;=50),"entre 10 et 50%",IF(AND(VLOOKUP($C16,Extraction_MorningStar[],72,FALSE)&gt;50,VLOOKUP($C16,Extraction_MorningStar[],72,FALSE)&lt;=100),"sup à 50%","NC"))))))</f>
        <v>nul</v>
      </c>
      <c r="AJ16" s="15" t="str">
        <f>IF(VLOOKUP($C16,Extraction_MorningStar[],66,FALSE)=0,"nul",IF(AND(VLOOKUP($C16,Extraction_MorningStar[],66,FALSE)&gt;0,VLOOKUP($C16,Extraction_MorningStar[],66,FALSE)&lt;1),"inf à 1%",IF(AND(VLOOKUP($C16,Extraction_MorningStar[],66,FALSE)&gt;=1,VLOOKUP($C16,Extraction_MorningStar[],66,FALSE)&lt;=5),"entre 1 et 5%",IF(AND(VLOOKUP($C16,Extraction_MorningStar[],66,FALSE)&gt;5,VLOOKUP($C16,Extraction_MorningStar[],66,FALSE)&lt;=10),"entre 5 et 10%",IF(AND(VLOOKUP($C16,Extraction_MorningStar[],66,FALSE)&gt;10,VLOOKUP($C16,Extraction_MorningStar[],66,FALSE)&lt;=50),"entre 10 et 50%",IF(AND(VLOOKUP($C16,Extraction_MorningStar[],66,FALSE)&gt;50,VLOOKUP($C16,Extraction_MorningStar[],66,FALSE)&lt;=100),"sup à 50%","NC"))))))</f>
        <v>entre 10 et 50%</v>
      </c>
      <c r="AK16" s="14" t="str">
        <f>IF(VLOOKUP($C16,Extraction_MorningStar[],63,FALSE)=0,"nul",IF(AND(VLOOKUP($C16,Extraction_MorningStar[],63,FALSE)&gt;0,VLOOKUP($C16,Extraction_MorningStar[],63,FALSE)&lt;1),"inf à 1%",IF(AND(VLOOKUP($C16,Extraction_MorningStar[],63,FALSE)&gt;=1,VLOOKUP($C16,Extraction_MorningStar[],63,FALSE)&lt;=5),"entre 1 et 5%",IF(AND(VLOOKUP($C16,Extraction_MorningStar[],63,FALSE)&gt;5,VLOOKUP($C16,Extraction_MorningStar[],63,FALSE)&lt;=10),"entre 5 et 10%",IF(AND(VLOOKUP($C16,Extraction_MorningStar[],63,FALSE)&gt;10,VLOOKUP($C16,Extraction_MorningStar[],63,FALSE)&lt;=50),"entre 10 et 50%",IF(AND(VLOOKUP($C16,Extraction_MorningStar[],63,FALSE)&gt;50,VLOOKUP($C16,Extraction_MorningStar[],63,FALSE)&lt;=100),"sup à 50%","NC"))))))</f>
        <v>nul</v>
      </c>
      <c r="AL16" s="14" t="str">
        <f>IF(VLOOKUP($C16,Extraction_MorningStar[],60,FALSE)=0,"nul",IF(AND(VLOOKUP($C16,Extraction_MorningStar[],60,FALSE)&gt;0,VLOOKUP($C16,Extraction_MorningStar[],60,FALSE)&lt;1),"inf à 1%",IF(AND(VLOOKUP($C16,Extraction_MorningStar[],60,FALSE)&gt;=1,VLOOKUP($C16,Extraction_MorningStar[],60,FALSE)&lt;=5),"entre 1 et 5%",IF(AND(VLOOKUP($C16,Extraction_MorningStar[],60,FALSE)&gt;5,VLOOKUP($C16,Extraction_MorningStar[],60,FALSE)&lt;=10),"entre 5 et 10%",IF(AND(VLOOKUP($C16,Extraction_MorningStar[],60,FALSE)&gt;10,VLOOKUP($C16,Extraction_MorningStar[],60,FALSE)&lt;=50),"entre 10 et 50%",IF(AND(VLOOKUP($C16,Extraction_MorningStar[],60,FALSE)&gt;50,VLOOKUP($C16,Extraction_MorningStar[],60,FALSE)&lt;=100),"sup à 50%","NC"))))))</f>
        <v>nul</v>
      </c>
      <c r="AM16" s="14" t="str">
        <f>IF(VLOOKUP($C16,Extraction_MorningStar[],78,FALSE)=0,"nul",IF(AND(VLOOKUP($C16,Extraction_MorningStar[],78,FALSE)&gt;0,VLOOKUP($C16,Extraction_MorningStar[],78,FALSE)&lt;1),"inf à 1%",IF(AND(VLOOKUP($C16,Extraction_MorningStar[],78,FALSE)&gt;=1,VLOOKUP($C16,Extraction_MorningStar[],78,FALSE)&lt;=5),"entre 1 et 5%",IF(AND(VLOOKUP($C16,Extraction_MorningStar[],78,FALSE)&gt;5,VLOOKUP($C16,Extraction_MorningStar[],78,FALSE)&lt;=10),"entre 5 et 10%",IF(AND(VLOOKUP($C16,Extraction_MorningStar[],78,FALSE)&gt;10,VLOOKUP($C16,Extraction_MorningStar[],78,FALSE)&lt;=50),"entre 10 et 50%",IF(AND(VLOOKUP($C16,Extraction_MorningStar[],78,FALSE)&gt;50,VLOOKUP($C16,Extraction_MorningStar[],78,FALSE)&lt;=100),"sup à 50%","NC"))))))</f>
        <v>nul</v>
      </c>
      <c r="AN16" s="15" t="str">
        <f>IF(VLOOKUP($C16,Extraction_MorningStar[],84,FALSE)=0,"nul",IF(AND(VLOOKUP($C16,Extraction_MorningStar[],84,FALSE)&gt;0,VLOOKUP($C16,Extraction_MorningStar[],84,FALSE)&lt;1),"inf à 1%",IF(AND(VLOOKUP($C16,Extraction_MorningStar[],84,FALSE)&gt;=1,VLOOKUP($C16,Extraction_MorningStar[],84,FALSE)&lt;=5),"entre 1 et 5%",IF(AND(VLOOKUP($C16,Extraction_MorningStar[],84,FALSE)&gt;5,VLOOKUP($C16,Extraction_MorningStar[],84,FALSE)&lt;=10),"entre 5 et 10%",IF(AND(VLOOKUP($C16,Extraction_MorningStar[],84,FALSE)&gt;10,VLOOKUP($C16,Extraction_MorningStar[],84,FALSE)&lt;=50),"entre 10 et 50%",IF(AND(VLOOKUP($C16,Extraction_MorningStar[],84,FALSE)&gt;50,VLOOKUP($C16,Extraction_MorningStar[],84,FALSE)&lt;=100),"sup à 50%","NC"))))))</f>
        <v>nul</v>
      </c>
      <c r="AO16" s="15" t="str">
        <f>IF(VLOOKUP($C16,Extraction_MorningStar[],87,FALSE)=0,"nul",IF(AND(VLOOKUP($C16,Extraction_MorningStar[],87,FALSE)&gt;0,VLOOKUP($C16,Extraction_MorningStar[],87,FALSE)&lt;1),"inf à 1%",IF(AND(VLOOKUP($C16,Extraction_MorningStar[],87,FALSE)&gt;=1,VLOOKUP($C16,Extraction_MorningStar[],87,FALSE)&lt;=5),"entre 1 et 5%",IF(AND(VLOOKUP($C16,Extraction_MorningStar[],87,FALSE)&gt;5,VLOOKUP($C16,Extraction_MorningStar[],87,FALSE)&lt;=10),"entre 5 et 10%",IF(AND(VLOOKUP($C16,Extraction_MorningStar[],87,FALSE)&gt;10,VLOOKUP($C16,Extraction_MorningStar[],87,FALSE)&lt;=50),"entre 10 et 50%",IF(AND(VLOOKUP($C16,Extraction_MorningStar[],87,FALSE)&gt;50,VLOOKUP($C16,Extraction_MorningStar[],87,FALSE)&lt;=100),"sup à 50%","NC"))))))</f>
        <v>entre 1 et 5%</v>
      </c>
      <c r="AP16" s="14" t="str">
        <f>IF(VLOOKUP($C16,Extraction_MorningStar[],90,FALSE)=0,"nul",IF(AND(VLOOKUP($C16,Extraction_MorningStar[],90,FALSE)&gt;0,VLOOKUP($C16,Extraction_MorningStar[],90,FALSE)&lt;1),"inf à 1%",IF(AND(VLOOKUP($C16,Extraction_MorningStar[],90,FALSE)&gt;=1,VLOOKUP($C16,Extraction_MorningStar[],90,FALSE)&lt;=5),"entre 1 et 5%",IF(AND(VLOOKUP($C16,Extraction_MorningStar[],90,FALSE)&gt;5,VLOOKUP($C16,Extraction_MorningStar[],90,FALSE)&lt;=10),"entre 5 et 10%",IF(AND(VLOOKUP($C16,Extraction_MorningStar[],90,FALSE)&gt;10,VLOOKUP($C16,Extraction_MorningStar[],90,FALSE)&lt;=50),"entre 10 et 50%",IF(AND(VLOOKUP($C16,Extraction_MorningStar[],90,FALSE)&gt;50,VLOOKUP($C16,Extraction_MorningStar[],90,FALSE)&lt;=100),"sup à 50%","NC"))))))</f>
        <v>nul</v>
      </c>
      <c r="AQ16" s="14" t="str">
        <f>IF(VLOOKUP($C16,Extraction_MorningStar[],93,FALSE)=0,"nul",IF(AND(VLOOKUP($C16,Extraction_MorningStar[],93,FALSE)&gt;0,VLOOKUP($C16,Extraction_MorningStar[],93,FALSE)&lt;1),"inf à 1%",IF(AND(VLOOKUP($C16,Extraction_MorningStar[],93,FALSE)&gt;=1,VLOOKUP($C16,Extraction_MorningStar[],93,FALSE)&lt;=5),"entre 1 et 5%",IF(AND(VLOOKUP($C16,Extraction_MorningStar[],93,FALSE)&gt;5,VLOOKUP($C16,Extraction_MorningStar[],93,FALSE)&lt;=10),"entre 5 et 10%",IF(AND(VLOOKUP($C16,Extraction_MorningStar[],93,FALSE)&gt;10,VLOOKUP($C16,Extraction_MorningStar[],93,FALSE)&lt;=50),"entre 10 et 50%",IF(AND(VLOOKUP($C16,Extraction_MorningStar[],93,FALSE)&gt;50,VLOOKUP($C16,Extraction_MorningStar[],93,FALSE)&lt;=100),"sup à 50%","NC"))))))</f>
        <v>nul</v>
      </c>
      <c r="AR16" s="14" t="str">
        <f>IF(VLOOKUP($C16,Extraction_MorningStar[],96,FALSE)=0,"nul",IF(AND(VLOOKUP($C16,Extraction_MorningStar[],96,FALSE)&gt;0,VLOOKUP($C16,Extraction_MorningStar[],96,FALSE)&lt;1),"inf à 1%",IF(AND(VLOOKUP($C16,Extraction_MorningStar[],96,FALSE)&gt;=1,VLOOKUP($C16,Extraction_MorningStar[],96,FALSE)&lt;=5),"entre 1 et 5%",IF(AND(VLOOKUP($C16,Extraction_MorningStar[],96,FALSE)&gt;5,VLOOKUP($C16,Extraction_MorningStar[],96,FALSE)&lt;=10),"entre 5 et 10%",IF(AND(VLOOKUP($C16,Extraction_MorningStar[],96,FALSE)&gt;10,VLOOKUP($C16,Extraction_MorningStar[],96,FALSE)&lt;=50),"entre 10 et 50%",IF(AND(VLOOKUP($C16,Extraction_MorningStar[],96,FALSE)&gt;50,VLOOKUP($C16,Extraction_MorningStar[],96,FALSE)&lt;=100),"sup à 50%","NC"))))))</f>
        <v>nul</v>
      </c>
      <c r="AS16" s="14" t="str">
        <f>IF(VLOOKUP($C16,Extraction_MorningStar[],99,FALSE)=0,"nul",IF(AND(VLOOKUP($C16,Extraction_MorningStar[],99,FALSE)&gt;0,VLOOKUP($C16,Extraction_MorningStar[],99,FALSE)&lt;1),"inf à 1%",IF(AND(VLOOKUP($C16,Extraction_MorningStar[],99,FALSE)&gt;=1,VLOOKUP($C16,Extraction_MorningStar[],99,FALSE)&lt;=5),"entre 1 et 5%",IF(AND(VLOOKUP($C16,Extraction_MorningStar[],99,FALSE)&gt;5,VLOOKUP($C16,Extraction_MorningStar[],99,FALSE)&lt;=10),"entre 5 et 10%",IF(AND(VLOOKUP($C16,Extraction_MorningStar[],99,FALSE)&gt;10,VLOOKUP($C16,Extraction_MorningStar[],99,FALSE)&lt;=50),"entre 10 et 50%",IF(AND(VLOOKUP($C16,Extraction_MorningStar[],99,FALSE)&gt;50,VLOOKUP($C16,Extraction_MorningStar[],99,FALSE)&lt;=100),"sup à 50%","NC"))))))</f>
        <v>nul</v>
      </c>
      <c r="AT16" s="16" t="str">
        <f>IF(VLOOKUP($C16,Extraction_MorningStar[],81,FALSE)=0,"nul",IF(AND(VLOOKUP($C16,Extraction_MorningStar[],81,FALSE)&gt;0,VLOOKUP($C16,Extraction_MorningStar[],81,FALSE)&lt;1),"inf à 1%",IF(AND(VLOOKUP($C16,Extraction_MorningStar[],81,FALSE)&gt;=1,VLOOKUP($C16,Extraction_MorningStar[],81,FALSE)&lt;=5),"entre 1 et 5%",IF(AND(VLOOKUP($C16,Extraction_MorningStar[],81,FALSE)&gt;5,VLOOKUP($C16,Extraction_MorningStar[],81,FALSE)&lt;=10),"entre 5 et 10%",IF(AND(VLOOKUP($C16,Extraction_MorningStar[],81,FALSE)&gt;10,VLOOKUP($C16,Extraction_MorningStar[],81,FALSE)&lt;=50),"entre 10 et 50%",IF(AND(VLOOKUP($C16,Extraction_MorningStar[],81,FALSE)&gt;50,VLOOKUP($C16,Extraction_MorningStar[],81,FALSE)&lt;=100),"sup à 50%","NC"))))))</f>
        <v>nul</v>
      </c>
      <c r="AU16" s="16" t="str">
        <f>IF(VLOOKUP($C16,Extraction_MorningStar[],102,FALSE)=0,"nul",IF(AND(VLOOKUP($C16,Extraction_MorningStar[],102,FALSE)&gt;0,VLOOKUP($C16,Extraction_MorningStar[],102,FALSE)&lt;1),"inf à 1%",IF(AND(VLOOKUP($C16,Extraction_MorningStar[],102,FALSE)&gt;=1,VLOOKUP($C16,Extraction_MorningStar[],102,FALSE)&lt;=5),"entre 1 et 5%",IF(AND(VLOOKUP($C16,Extraction_MorningStar[],102,FALSE)&gt;5,VLOOKUP($C16,Extraction_MorningStar[],102,FALSE)&lt;=10),"entre 5 et 10%",IF(AND(VLOOKUP($C16,Extraction_MorningStar[],102,FALSE)&gt;10,VLOOKUP($C16,Extraction_MorningStar[],102,FALSE)&lt;=50),"entre 10 et 50%",IF(AND(VLOOKUP($C16,Extraction_MorningStar[],102,FALSE)&gt;50,VLOOKUP($C16,Extraction_MorningStar[],102,FALSE)&lt;=100),"sup à 50%","NC"))))))</f>
        <v>nul</v>
      </c>
      <c r="AV16" s="15">
        <v>3</v>
      </c>
      <c r="AW16" s="17">
        <f>VLOOKUP(C16,Extraction_MorningStar[],223,FALSE)</f>
        <v>6</v>
      </c>
    </row>
    <row r="17" spans="1:49" x14ac:dyDescent="0.25">
      <c r="A17" t="s">
        <v>34</v>
      </c>
      <c r="B17" t="s">
        <v>113</v>
      </c>
      <c r="C17" s="37" t="s">
        <v>40</v>
      </c>
      <c r="D17" s="36" t="str">
        <f>VLOOKUP(Source!C17,Extraction_MorningStar[[ISIN]:[Catégorie Globale]],13,FALSE)</f>
        <v>Répartition dynamique</v>
      </c>
      <c r="E17" s="38" t="str">
        <f>VLOOKUP(C17,Extraction_MorningStar[[ISIN]:[Name]],2,FALSE)</f>
        <v>Athymis Better Life P</v>
      </c>
      <c r="F17" s="15" t="s">
        <v>36</v>
      </c>
      <c r="G17" s="15" t="str">
        <f>VLOOKUP(Source!C17,Extraction_MorningStar[[ISIN]:[Catégorie Morningstar]],11,FALSE)</f>
        <v>Europe Fonds ouverts  - Allocation EUR Agressive - International</v>
      </c>
      <c r="H17" s="15" t="str">
        <f t="shared" si="0"/>
        <v>Monde</v>
      </c>
      <c r="I17" s="47" t="str">
        <f>VLOOKUP(C17,Extraction_MorningStar[],230,FALSE)</f>
        <v>Global</v>
      </c>
      <c r="J17" s="33" t="str">
        <f>VLOOKUP(C17,Extraction_MorningStar[],221,FALSE)</f>
        <v>(FTSE Eurozone Govt Bond 1-3Y TR EUR) 25.000% + ( MSCI ACWI NR EUR) 75.000%</v>
      </c>
      <c r="K17" s="15">
        <f>VLOOKUP(C17,Extraction_MorningStar[[ISIN]:[Management Fee]],6,FALSE)</f>
        <v>0</v>
      </c>
      <c r="L17" s="34">
        <f>IF(VLOOKUP(C17,Extraction_MorningStar[[ISIN]:[Notation  Morningstar]],10,FALSE)=0,"Non noté",VLOOKUP(C17,Extraction_MorningStar[[ISIN]:[Notation  Morningstar]],10,FALSE))</f>
        <v>4</v>
      </c>
      <c r="M17" s="33" t="str">
        <f>VLOOKUP(C17,Extraction_MS_02022022!$A$2:$C$44,3,FALSE)</f>
        <v>Athymis Gestion</v>
      </c>
      <c r="N17" s="33">
        <f>VLOOKUP(C17,Extraction_MorningStar[],210,FALSE)</f>
        <v>-23.37509</v>
      </c>
      <c r="O17" s="33">
        <f>VLOOKUP(C17,Extraction_MorningStar[],211,FALSE)</f>
        <v>15.21396</v>
      </c>
      <c r="P17" s="33">
        <f>VLOOKUP(C17,Extraction_MorningStar[],212,FALSE)</f>
        <v>23.826460000000001</v>
      </c>
      <c r="Q17" s="33">
        <f>VLOOKUP(C17,Extraction_MorningStar[],212,FALSE)</f>
        <v>23.826460000000001</v>
      </c>
      <c r="R17" s="33">
        <f>VLOOKUP(C17,Extraction_MorningStar[],213,FALSE)</f>
        <v>3.2837700000000001</v>
      </c>
      <c r="S17" s="21" t="s">
        <v>459</v>
      </c>
      <c r="T17" s="21" t="s">
        <v>459</v>
      </c>
      <c r="U17" s="15" t="str">
        <f t="shared" si="1"/>
        <v>Non</v>
      </c>
      <c r="V17" s="15" t="str">
        <f>IF(VLOOKUP(C17,Extraction_MorningStar[],224,FALSE)="Oui","Oui","Non")</f>
        <v>Non</v>
      </c>
      <c r="W17" s="15" t="str">
        <f>IF(COUNTIF(ISIN_Greenfin!$A$1:$A$207,Source!C17)&gt;0,"Oui","Non")</f>
        <v>Non</v>
      </c>
      <c r="X17" s="15" t="str">
        <f>IF(COUNTIF(ISIN_Finansol!$A$1:$A$146,Source!C17)&gt;0,"Oui","Non")</f>
        <v>Non</v>
      </c>
      <c r="Y17" s="15" t="str">
        <f>VLOOKUP(C17,Suppéments_SDG[],3,FALSE)</f>
        <v>Non</v>
      </c>
      <c r="Z17" s="15" t="str">
        <f>VLOOKUP(C17,Suppéments_SDG[],4,FALSE)</f>
        <v>Oui</v>
      </c>
      <c r="AA17" s="15" t="str">
        <f>VLOOKUP(C17,Suppéments_SDG[],5,FALSE)</f>
        <v>Oui</v>
      </c>
      <c r="AB17" s="15" t="str">
        <f>VLOOKUP(C17,Suppéments_SDG[],6,FALSE)</f>
        <v>Oui</v>
      </c>
      <c r="AC17" s="15" t="str">
        <f>IF(VLOOKUP($C17,Extraction_MorningStar[],191,FALSE)="Oui","Pornographie, ","")&amp;IF(VLOOKUP($C17,Extraction_MorningStar[],192,FALSE)="Oui","Alcool, ","")&amp;IF(VLOOKUP($C17,Extraction_MorningStar[],193,FALSE)="Oui","Tests sur les animaux, ","")&amp;IF(VLOOKUP($C17,Extraction_MorningStar[],194,FALSE)="Oui","Armes controversées, ","")&amp;IF(VLOOKUP($C17,Extraction_MorningStar[],195,FALSE)="Oui","Fourrures et  cuirs, ","")&amp;IF(VLOOKUP($C17,Extraction_MorningStar[],196,FALSE)="Oui","Jeux d'argent, ","")&amp;IF(VLOOKUP($C17,Extraction_MorningStar[],197,FALSE)="Oui","OGM, ","")&amp;IF(VLOOKUP($C17,Extraction_MorningStar[],198,FALSE)="Oui","Armées privées, ","")&amp;IF(VLOOKUP($C17,Extraction_MorningStar[],199,FALSE)="Oui","Nucléaire, ","")&amp;IF(VLOOKUP($C17,Extraction_MorningStar[],200,FALSE)="Oui","Huile de palme, ","")&amp;IF(VLOOKUP($C17,Extraction_MorningStar[],201,FALSE)="Oui","Pesticides, ","")&amp;IF(VLOOKUP($C17,Extraction_MorningStar[],202,FALSE)="Oui","Armes portatives, ","")&amp;IF(VLOOKUP($C17,Extraction_MorningStar[],203,FALSE)="Oui","Charbon thermique, ","")&amp;IF(VLOOKUP($C17,Extraction_MorningStar[],204,FALSE)="Oui","Tabac.","")</f>
        <v>Alcool, Armes controversées, Jeux d'argent, Armes portatives, Charbon thermique, Tabac.</v>
      </c>
      <c r="AD17" s="15" t="str">
        <f>VLOOKUP(C17,Suppéments_SDG[],7,FALSE)</f>
        <v>Article 8</v>
      </c>
      <c r="AE17" s="15" t="str">
        <f>VLOOKUP(C17,Suppéments_SDG[],8,FALSE)</f>
        <v>3, 6, 7, 9, 11, 12, 13, 14</v>
      </c>
      <c r="AF17" s="15" t="str">
        <f>IF(VLOOKUP(C17,Extraction_MorningStar[],107,FALSE)="Oui","Oui",IF(VLOOKUP(C17,Extraction_MorningStar[],107,FALSE)="Non","Non",IF(VLOOKUP(C17,Extraction_MorningStar[],107,FALSE)=0,"Non")))</f>
        <v>Oui</v>
      </c>
      <c r="AG17" s="15" t="str">
        <f>VLOOKUP(C17,Extraction_MorningStar[],15,FALSE)</f>
        <v>Haut</v>
      </c>
      <c r="AH17" s="15" t="str">
        <f t="shared" si="2"/>
        <v>OOOOO</v>
      </c>
      <c r="AI17" s="14" t="str">
        <f>IF(VLOOKUP($C17,Extraction_MorningStar[],72,FALSE)=0,"nul",IF(AND(VLOOKUP($C17,Extraction_MorningStar[],72,FALSE)&gt;0,VLOOKUP($C17,Extraction_MorningStar[],72,FALSE)&lt;1),"inf à 1%",IF(AND(VLOOKUP($C17,Extraction_MorningStar[],72,FALSE)&gt;=1,VLOOKUP($C17,Extraction_MorningStar[],72,FALSE)&lt;=5),"entre 1 et 5%",IF(AND(VLOOKUP($C17,Extraction_MorningStar[],72,FALSE)&gt;5,VLOOKUP($C17,Extraction_MorningStar[],72,FALSE)&lt;=10),"entre 5 et 10%",IF(AND(VLOOKUP($C17,Extraction_MorningStar[],72,FALSE)&gt;10,VLOOKUP($C17,Extraction_MorningStar[],72,FALSE)&lt;=50),"entre 10 et 50%",IF(AND(VLOOKUP($C17,Extraction_MorningStar[],72,FALSE)&gt;50,VLOOKUP($C17,Extraction_MorningStar[],72,FALSE)&lt;=100),"sup à 50%","NC"))))))</f>
        <v>entre 1 et 5%</v>
      </c>
      <c r="AJ17" s="15" t="str">
        <f>IF(VLOOKUP($C17,Extraction_MorningStar[],66,FALSE)=0,"nul",IF(AND(VLOOKUP($C17,Extraction_MorningStar[],66,FALSE)&gt;0,VLOOKUP($C17,Extraction_MorningStar[],66,FALSE)&lt;1),"inf à 1%",IF(AND(VLOOKUP($C17,Extraction_MorningStar[],66,FALSE)&gt;=1,VLOOKUP($C17,Extraction_MorningStar[],66,FALSE)&lt;=5),"entre 1 et 5%",IF(AND(VLOOKUP($C17,Extraction_MorningStar[],66,FALSE)&gt;5,VLOOKUP($C17,Extraction_MorningStar[],66,FALSE)&lt;=10),"entre 5 et 10%",IF(AND(VLOOKUP($C17,Extraction_MorningStar[],66,FALSE)&gt;10,VLOOKUP($C17,Extraction_MorningStar[],66,FALSE)&lt;=50),"entre 10 et 50%",IF(AND(VLOOKUP($C17,Extraction_MorningStar[],66,FALSE)&gt;50,VLOOKUP($C17,Extraction_MorningStar[],66,FALSE)&lt;=100),"sup à 50%","NC"))))))</f>
        <v>entre 10 et 50%</v>
      </c>
      <c r="AK17" s="14" t="str">
        <f>IF(VLOOKUP($C17,Extraction_MorningStar[],63,FALSE)=0,"nul",IF(AND(VLOOKUP($C17,Extraction_MorningStar[],63,FALSE)&gt;0,VLOOKUP($C17,Extraction_MorningStar[],63,FALSE)&lt;1),"inf à 1%",IF(AND(VLOOKUP($C17,Extraction_MorningStar[],63,FALSE)&gt;=1,VLOOKUP($C17,Extraction_MorningStar[],63,FALSE)&lt;=5),"entre 1 et 5%",IF(AND(VLOOKUP($C17,Extraction_MorningStar[],63,FALSE)&gt;5,VLOOKUP($C17,Extraction_MorningStar[],63,FALSE)&lt;=10),"entre 5 et 10%",IF(AND(VLOOKUP($C17,Extraction_MorningStar[],63,FALSE)&gt;10,VLOOKUP($C17,Extraction_MorningStar[],63,FALSE)&lt;=50),"entre 10 et 50%",IF(AND(VLOOKUP($C17,Extraction_MorningStar[],63,FALSE)&gt;50,VLOOKUP($C17,Extraction_MorningStar[],63,FALSE)&lt;=100),"sup à 50%","NC"))))))</f>
        <v>nul</v>
      </c>
      <c r="AL17" s="14" t="str">
        <f>IF(VLOOKUP($C17,Extraction_MorningStar[],60,FALSE)=0,"nul",IF(AND(VLOOKUP($C17,Extraction_MorningStar[],60,FALSE)&gt;0,VLOOKUP($C17,Extraction_MorningStar[],60,FALSE)&lt;1),"inf à 1%",IF(AND(VLOOKUP($C17,Extraction_MorningStar[],60,FALSE)&gt;=1,VLOOKUP($C17,Extraction_MorningStar[],60,FALSE)&lt;=5),"entre 1 et 5%",IF(AND(VLOOKUP($C17,Extraction_MorningStar[],60,FALSE)&gt;5,VLOOKUP($C17,Extraction_MorningStar[],60,FALSE)&lt;=10),"entre 5 et 10%",IF(AND(VLOOKUP($C17,Extraction_MorningStar[],60,FALSE)&gt;10,VLOOKUP($C17,Extraction_MorningStar[],60,FALSE)&lt;=50),"entre 10 et 50%",IF(AND(VLOOKUP($C17,Extraction_MorningStar[],60,FALSE)&gt;50,VLOOKUP($C17,Extraction_MorningStar[],60,FALSE)&lt;=100),"sup à 50%","NC"))))))</f>
        <v>nul</v>
      </c>
      <c r="AM17" s="14" t="str">
        <f>IF(VLOOKUP($C17,Extraction_MorningStar[],78,FALSE)=0,"nul",IF(AND(VLOOKUP($C17,Extraction_MorningStar[],78,FALSE)&gt;0,VLOOKUP($C17,Extraction_MorningStar[],78,FALSE)&lt;1),"inf à 1%",IF(AND(VLOOKUP($C17,Extraction_MorningStar[],78,FALSE)&gt;=1,VLOOKUP($C17,Extraction_MorningStar[],78,FALSE)&lt;=5),"entre 1 et 5%",IF(AND(VLOOKUP($C17,Extraction_MorningStar[],78,FALSE)&gt;5,VLOOKUP($C17,Extraction_MorningStar[],78,FALSE)&lt;=10),"entre 5 et 10%",IF(AND(VLOOKUP($C17,Extraction_MorningStar[],78,FALSE)&gt;10,VLOOKUP($C17,Extraction_MorningStar[],78,FALSE)&lt;=50),"entre 10 et 50%",IF(AND(VLOOKUP($C17,Extraction_MorningStar[],78,FALSE)&gt;50,VLOOKUP($C17,Extraction_MorningStar[],78,FALSE)&lt;=100),"sup à 50%","NC"))))))</f>
        <v>nul</v>
      </c>
      <c r="AN17" s="15" t="str">
        <f>IF(VLOOKUP($C17,Extraction_MorningStar[],84,FALSE)=0,"nul",IF(AND(VLOOKUP($C17,Extraction_MorningStar[],84,FALSE)&gt;0,VLOOKUP($C17,Extraction_MorningStar[],84,FALSE)&lt;1),"inf à 1%",IF(AND(VLOOKUP($C17,Extraction_MorningStar[],84,FALSE)&gt;=1,VLOOKUP($C17,Extraction_MorningStar[],84,FALSE)&lt;=5),"entre 1 et 5%",IF(AND(VLOOKUP($C17,Extraction_MorningStar[],84,FALSE)&gt;5,VLOOKUP($C17,Extraction_MorningStar[],84,FALSE)&lt;=10),"entre 5 et 10%",IF(AND(VLOOKUP($C17,Extraction_MorningStar[],84,FALSE)&gt;10,VLOOKUP($C17,Extraction_MorningStar[],84,FALSE)&lt;=50),"entre 10 et 50%",IF(AND(VLOOKUP($C17,Extraction_MorningStar[],84,FALSE)&gt;50,VLOOKUP($C17,Extraction_MorningStar[],84,FALSE)&lt;=100),"sup à 50%","NC"))))))</f>
        <v>entre 1 et 5%</v>
      </c>
      <c r="AO17" s="15" t="str">
        <f>IF(VLOOKUP($C17,Extraction_MorningStar[],87,FALSE)=0,"nul",IF(AND(VLOOKUP($C17,Extraction_MorningStar[],87,FALSE)&gt;0,VLOOKUP($C17,Extraction_MorningStar[],87,FALSE)&lt;1),"inf à 1%",IF(AND(VLOOKUP($C17,Extraction_MorningStar[],87,FALSE)&gt;=1,VLOOKUP($C17,Extraction_MorningStar[],87,FALSE)&lt;=5),"entre 1 et 5%",IF(AND(VLOOKUP($C17,Extraction_MorningStar[],87,FALSE)&gt;5,VLOOKUP($C17,Extraction_MorningStar[],87,FALSE)&lt;=10),"entre 5 et 10%",IF(AND(VLOOKUP($C17,Extraction_MorningStar[],87,FALSE)&gt;10,VLOOKUP($C17,Extraction_MorningStar[],87,FALSE)&lt;=50),"entre 10 et 50%",IF(AND(VLOOKUP($C17,Extraction_MorningStar[],87,FALSE)&gt;50,VLOOKUP($C17,Extraction_MorningStar[],87,FALSE)&lt;=100),"sup à 50%","NC"))))))</f>
        <v>nul</v>
      </c>
      <c r="AP17" s="14" t="str">
        <f>IF(VLOOKUP($C17,Extraction_MorningStar[],90,FALSE)=0,"nul",IF(AND(VLOOKUP($C17,Extraction_MorningStar[],90,FALSE)&gt;0,VLOOKUP($C17,Extraction_MorningStar[],90,FALSE)&lt;1),"inf à 1%",IF(AND(VLOOKUP($C17,Extraction_MorningStar[],90,FALSE)&gt;=1,VLOOKUP($C17,Extraction_MorningStar[],90,FALSE)&lt;=5),"entre 1 et 5%",IF(AND(VLOOKUP($C17,Extraction_MorningStar[],90,FALSE)&gt;5,VLOOKUP($C17,Extraction_MorningStar[],90,FALSE)&lt;=10),"entre 5 et 10%",IF(AND(VLOOKUP($C17,Extraction_MorningStar[],90,FALSE)&gt;10,VLOOKUP($C17,Extraction_MorningStar[],90,FALSE)&lt;=50),"entre 10 et 50%",IF(AND(VLOOKUP($C17,Extraction_MorningStar[],90,FALSE)&gt;50,VLOOKUP($C17,Extraction_MorningStar[],90,FALSE)&lt;=100),"sup à 50%","NC"))))))</f>
        <v>nul</v>
      </c>
      <c r="AQ17" s="14" t="str">
        <f>IF(VLOOKUP($C17,Extraction_MorningStar[],93,FALSE)=0,"nul",IF(AND(VLOOKUP($C17,Extraction_MorningStar[],93,FALSE)&gt;0,VLOOKUP($C17,Extraction_MorningStar[],93,FALSE)&lt;1),"inf à 1%",IF(AND(VLOOKUP($C17,Extraction_MorningStar[],93,FALSE)&gt;=1,VLOOKUP($C17,Extraction_MorningStar[],93,FALSE)&lt;=5),"entre 1 et 5%",IF(AND(VLOOKUP($C17,Extraction_MorningStar[],93,FALSE)&gt;5,VLOOKUP($C17,Extraction_MorningStar[],93,FALSE)&lt;=10),"entre 5 et 10%",IF(AND(VLOOKUP($C17,Extraction_MorningStar[],93,FALSE)&gt;10,VLOOKUP($C17,Extraction_MorningStar[],93,FALSE)&lt;=50),"entre 10 et 50%",IF(AND(VLOOKUP($C17,Extraction_MorningStar[],93,FALSE)&gt;50,VLOOKUP($C17,Extraction_MorningStar[],93,FALSE)&lt;=100),"sup à 50%","NC"))))))</f>
        <v>nul</v>
      </c>
      <c r="AR17" s="14" t="str">
        <f>IF(VLOOKUP($C17,Extraction_MorningStar[],96,FALSE)=0,"nul",IF(AND(VLOOKUP($C17,Extraction_MorningStar[],96,FALSE)&gt;0,VLOOKUP($C17,Extraction_MorningStar[],96,FALSE)&lt;1),"inf à 1%",IF(AND(VLOOKUP($C17,Extraction_MorningStar[],96,FALSE)&gt;=1,VLOOKUP($C17,Extraction_MorningStar[],96,FALSE)&lt;=5),"entre 1 et 5%",IF(AND(VLOOKUP($C17,Extraction_MorningStar[],96,FALSE)&gt;5,VLOOKUP($C17,Extraction_MorningStar[],96,FALSE)&lt;=10),"entre 5 et 10%",IF(AND(VLOOKUP($C17,Extraction_MorningStar[],96,FALSE)&gt;10,VLOOKUP($C17,Extraction_MorningStar[],96,FALSE)&lt;=50),"entre 10 et 50%",IF(AND(VLOOKUP($C17,Extraction_MorningStar[],96,FALSE)&gt;50,VLOOKUP($C17,Extraction_MorningStar[],96,FALSE)&lt;=100),"sup à 50%","NC"))))))</f>
        <v>entre 1 et 5%</v>
      </c>
      <c r="AS17" s="14" t="str">
        <f>IF(VLOOKUP($C17,Extraction_MorningStar[],99,FALSE)=0,"nul",IF(AND(VLOOKUP($C17,Extraction_MorningStar[],99,FALSE)&gt;0,VLOOKUP($C17,Extraction_MorningStar[],99,FALSE)&lt;1),"inf à 1%",IF(AND(VLOOKUP($C17,Extraction_MorningStar[],99,FALSE)&gt;=1,VLOOKUP($C17,Extraction_MorningStar[],99,FALSE)&lt;=5),"entre 1 et 5%",IF(AND(VLOOKUP($C17,Extraction_MorningStar[],99,FALSE)&gt;5,VLOOKUP($C17,Extraction_MorningStar[],99,FALSE)&lt;=10),"entre 5 et 10%",IF(AND(VLOOKUP($C17,Extraction_MorningStar[],99,FALSE)&gt;10,VLOOKUP($C17,Extraction_MorningStar[],99,FALSE)&lt;=50),"entre 10 et 50%",IF(AND(VLOOKUP($C17,Extraction_MorningStar[],99,FALSE)&gt;50,VLOOKUP($C17,Extraction_MorningStar[],99,FALSE)&lt;=100),"sup à 50%","NC"))))))</f>
        <v>nul</v>
      </c>
      <c r="AT17" s="16" t="str">
        <f>IF(VLOOKUP($C17,Extraction_MorningStar[],81,FALSE)=0,"nul",IF(AND(VLOOKUP($C17,Extraction_MorningStar[],81,FALSE)&gt;0,VLOOKUP($C17,Extraction_MorningStar[],81,FALSE)&lt;1),"inf à 1%",IF(AND(VLOOKUP($C17,Extraction_MorningStar[],81,FALSE)&gt;=1,VLOOKUP($C17,Extraction_MorningStar[],81,FALSE)&lt;=5),"entre 1 et 5%",IF(AND(VLOOKUP($C17,Extraction_MorningStar[],81,FALSE)&gt;5,VLOOKUP($C17,Extraction_MorningStar[],81,FALSE)&lt;=10),"entre 5 et 10%",IF(AND(VLOOKUP($C17,Extraction_MorningStar[],81,FALSE)&gt;10,VLOOKUP($C17,Extraction_MorningStar[],81,FALSE)&lt;=50),"entre 10 et 50%",IF(AND(VLOOKUP($C17,Extraction_MorningStar[],81,FALSE)&gt;50,VLOOKUP($C17,Extraction_MorningStar[],81,FALSE)&lt;=100),"sup à 50%","NC"))))))</f>
        <v>nul</v>
      </c>
      <c r="AU17" s="16" t="str">
        <f>IF(VLOOKUP($C17,Extraction_MorningStar[],102,FALSE)=0,"nul",IF(AND(VLOOKUP($C17,Extraction_MorningStar[],102,FALSE)&gt;0,VLOOKUP($C17,Extraction_MorningStar[],102,FALSE)&lt;1),"inf à 1%",IF(AND(VLOOKUP($C17,Extraction_MorningStar[],102,FALSE)&gt;=1,VLOOKUP($C17,Extraction_MorningStar[],102,FALSE)&lt;=5),"entre 1 et 5%",IF(AND(VLOOKUP($C17,Extraction_MorningStar[],102,FALSE)&gt;5,VLOOKUP($C17,Extraction_MorningStar[],102,FALSE)&lt;=10),"entre 5 et 10%",IF(AND(VLOOKUP($C17,Extraction_MorningStar[],102,FALSE)&gt;10,VLOOKUP($C17,Extraction_MorningStar[],102,FALSE)&lt;=50),"entre 10 et 50%",IF(AND(VLOOKUP($C17,Extraction_MorningStar[],102,FALSE)&gt;50,VLOOKUP($C17,Extraction_MorningStar[],102,FALSE)&lt;=100),"sup à 50%","NC"))))))</f>
        <v>nul</v>
      </c>
      <c r="AV17" s="15">
        <v>4</v>
      </c>
      <c r="AW17" s="17">
        <f>VLOOKUP(C17,Extraction_MorningStar[],223,FALSE)</f>
        <v>6</v>
      </c>
    </row>
    <row r="18" spans="1:49" x14ac:dyDescent="0.25">
      <c r="A18" t="s">
        <v>34</v>
      </c>
      <c r="B18" t="s">
        <v>113</v>
      </c>
      <c r="C18" s="37" t="s">
        <v>412</v>
      </c>
      <c r="D18" s="36" t="str">
        <f>VLOOKUP(Source!C18,Extraction_MorningStar[[ISIN]:[Catégorie Globale]],13,FALSE)</f>
        <v>Actions de PME mondiales</v>
      </c>
      <c r="E18" s="38" t="str">
        <f>VLOOKUP(C18,Extraction_MorningStar[[ISIN]:[Name]],2,FALSE)</f>
        <v>Nordea 1 - Global Climate &amp; Envir BP EUR</v>
      </c>
      <c r="F18" s="15" t="s">
        <v>36</v>
      </c>
      <c r="G18" s="15" t="str">
        <f>VLOOKUP(Source!C18,Extraction_MorningStar[[ISIN]:[Catégorie Morningstar]],11,FALSE)</f>
        <v>Europe Fonds ouverts  - Actions Secteur Ecologie</v>
      </c>
      <c r="H18" s="15" t="str">
        <f t="shared" si="0"/>
        <v>Monde</v>
      </c>
      <c r="I18" s="47" t="str">
        <f>VLOOKUP(C18,Extraction_MorningStar[],230,FALSE)</f>
        <v>Global</v>
      </c>
      <c r="J18" s="33" t="str">
        <f>VLOOKUP(C18,Extraction_MorningStar[],221,FALSE)</f>
        <v>MSCI World NR EUR</v>
      </c>
      <c r="K18" s="15">
        <f>VLOOKUP(C18,Extraction_MorningStar[[ISIN]:[Management Fee]],6,FALSE)</f>
        <v>1.5</v>
      </c>
      <c r="L18" s="34">
        <f>IF(VLOOKUP(C18,Extraction_MorningStar[[ISIN]:[Notation  Morningstar]],10,FALSE)=0,"Non noté",VLOOKUP(C18,Extraction_MorningStar[[ISIN]:[Notation  Morningstar]],10,FALSE))</f>
        <v>5</v>
      </c>
      <c r="M18" s="33" t="str">
        <f>VLOOKUP(C18,Extraction_MS_02022022!$A$2:$C$44,3,FALSE)</f>
        <v>Nordea Investment Funds SA</v>
      </c>
      <c r="N18" s="33">
        <f>VLOOKUP(C18,Extraction_MorningStar[],210,FALSE)</f>
        <v>-15.4221</v>
      </c>
      <c r="O18" s="33">
        <f>VLOOKUP(C18,Extraction_MorningStar[],211,FALSE)</f>
        <v>33.560549999999999</v>
      </c>
      <c r="P18" s="33">
        <f>VLOOKUP(C18,Extraction_MorningStar[],212,FALSE)</f>
        <v>19.78866</v>
      </c>
      <c r="Q18" s="33">
        <f>VLOOKUP(C18,Extraction_MorningStar[],212,FALSE)</f>
        <v>19.78866</v>
      </c>
      <c r="R18" s="33">
        <f>VLOOKUP(C18,Extraction_MorningStar[],213,FALSE)</f>
        <v>11.303570000000001</v>
      </c>
      <c r="S18" s="21" t="s">
        <v>458</v>
      </c>
      <c r="T18" s="21" t="s">
        <v>461</v>
      </c>
      <c r="U18" s="15" t="str">
        <f t="shared" si="1"/>
        <v>Non</v>
      </c>
      <c r="V18" s="15" t="str">
        <f>IF(VLOOKUP(C18,Extraction_MorningStar[],224,FALSE)="Oui","Oui","Non")</f>
        <v>Non</v>
      </c>
      <c r="W18" s="15" t="str">
        <f>IF(COUNTIF(ISIN_Greenfin!$A$1:$A$207,Source!C18)&gt;0,"Oui","Non")</f>
        <v>Non</v>
      </c>
      <c r="X18" s="15" t="str">
        <f>IF(COUNTIF(ISIN_Finansol!$A$1:$A$146,Source!C18)&gt;0,"Oui","Non")</f>
        <v>Non</v>
      </c>
      <c r="Y18" s="15" t="str">
        <f>VLOOKUP(C18,Suppéments_SDG[],3,FALSE)</f>
        <v>Non</v>
      </c>
      <c r="Z18" s="15" t="str">
        <f>VLOOKUP(C18,Suppéments_SDG[],4,FALSE)</f>
        <v>Non</v>
      </c>
      <c r="AA18" s="15" t="str">
        <f>VLOOKUP(C18,Suppéments_SDG[],5,FALSE)</f>
        <v>Oui</v>
      </c>
      <c r="AB18" s="15" t="str">
        <f>VLOOKUP(C18,Suppéments_SDG[],6,FALSE)</f>
        <v>Oui</v>
      </c>
      <c r="AC18" s="15" t="str">
        <f>IF(VLOOKUP($C18,Extraction_MorningStar[],191,FALSE)="Oui","Pornographie, ","")&amp;IF(VLOOKUP($C18,Extraction_MorningStar[],192,FALSE)="Oui","Alcool, ","")&amp;IF(VLOOKUP($C18,Extraction_MorningStar[],193,FALSE)="Oui","Tests sur les animaux, ","")&amp;IF(VLOOKUP($C18,Extraction_MorningStar[],194,FALSE)="Oui","Armes controversées, ","")&amp;IF(VLOOKUP($C18,Extraction_MorningStar[],195,FALSE)="Oui","Fourrures et  cuirs, ","")&amp;IF(VLOOKUP($C18,Extraction_MorningStar[],196,FALSE)="Oui","Jeux d'argent, ","")&amp;IF(VLOOKUP($C18,Extraction_MorningStar[],197,FALSE)="Oui","OGM, ","")&amp;IF(VLOOKUP($C18,Extraction_MorningStar[],198,FALSE)="Oui","Armées privées, ","")&amp;IF(VLOOKUP($C18,Extraction_MorningStar[],199,FALSE)="Oui","Nucléaire, ","")&amp;IF(VLOOKUP($C18,Extraction_MorningStar[],200,FALSE)="Oui","Huile de palme, ","")&amp;IF(VLOOKUP($C18,Extraction_MorningStar[],201,FALSE)="Oui","Pesticides, ","")&amp;IF(VLOOKUP($C18,Extraction_MorningStar[],202,FALSE)="Oui","Armes portatives, ","")&amp;IF(VLOOKUP($C18,Extraction_MorningStar[],203,FALSE)="Oui","Charbon thermique, ","")&amp;IF(VLOOKUP($C18,Extraction_MorningStar[],204,FALSE)="Oui","Tabac.","")</f>
        <v>Pornographie, Alcool, Armes controversées, Jeux d'argent, Charbon thermique, Tabac.</v>
      </c>
      <c r="AD18" s="15" t="str">
        <f>VLOOKUP(C18,Suppéments_SDG[],7,FALSE)</f>
        <v>Article 9</v>
      </c>
      <c r="AE18" s="15" t="str">
        <f>VLOOKUP(C18,Suppéments_SDG[],8,FALSE)</f>
        <v>2, 6, 7, 11, 12, 13, 14, 15</v>
      </c>
      <c r="AF18" s="15" t="str">
        <f>IF(VLOOKUP(C18,Extraction_MorningStar[],107,FALSE)="Oui","Oui",IF(VLOOKUP(C18,Extraction_MorningStar[],107,FALSE)="Non","Non",IF(VLOOKUP(C18,Extraction_MorningStar[],107,FALSE)=0,"Non")))</f>
        <v>Oui</v>
      </c>
      <c r="AG18" s="15" t="str">
        <f>VLOOKUP(C18,Extraction_MorningStar[],15,FALSE)</f>
        <v>Au dessus de la moyenne</v>
      </c>
      <c r="AH18" s="15" t="str">
        <f t="shared" si="2"/>
        <v>OOOO</v>
      </c>
      <c r="AI18" s="14" t="str">
        <f>IF(VLOOKUP($C18,Extraction_MorningStar[],72,FALSE)=0,"nul",IF(AND(VLOOKUP($C18,Extraction_MorningStar[],72,FALSE)&gt;0,VLOOKUP($C18,Extraction_MorningStar[],72,FALSE)&lt;1),"inf à 1%",IF(AND(VLOOKUP($C18,Extraction_MorningStar[],72,FALSE)&gt;=1,VLOOKUP($C18,Extraction_MorningStar[],72,FALSE)&lt;=5),"entre 1 et 5%",IF(AND(VLOOKUP($C18,Extraction_MorningStar[],72,FALSE)&gt;5,VLOOKUP($C18,Extraction_MorningStar[],72,FALSE)&lt;=10),"entre 5 et 10%",IF(AND(VLOOKUP($C18,Extraction_MorningStar[],72,FALSE)&gt;10,VLOOKUP($C18,Extraction_MorningStar[],72,FALSE)&lt;=50),"entre 10 et 50%",IF(AND(VLOOKUP($C18,Extraction_MorningStar[],72,FALSE)&gt;50,VLOOKUP($C18,Extraction_MorningStar[],72,FALSE)&lt;=100),"sup à 50%","NC"))))))</f>
        <v>nul</v>
      </c>
      <c r="AJ18" s="15" t="str">
        <f>IF(VLOOKUP($C18,Extraction_MorningStar[],66,FALSE)=0,"nul",IF(AND(VLOOKUP($C18,Extraction_MorningStar[],66,FALSE)&gt;0,VLOOKUP($C18,Extraction_MorningStar[],66,FALSE)&lt;1),"inf à 1%",IF(AND(VLOOKUP($C18,Extraction_MorningStar[],66,FALSE)&gt;=1,VLOOKUP($C18,Extraction_MorningStar[],66,FALSE)&lt;=5),"entre 1 et 5%",IF(AND(VLOOKUP($C18,Extraction_MorningStar[],66,FALSE)&gt;5,VLOOKUP($C18,Extraction_MorningStar[],66,FALSE)&lt;=10),"entre 5 et 10%",IF(AND(VLOOKUP($C18,Extraction_MorningStar[],66,FALSE)&gt;10,VLOOKUP($C18,Extraction_MorningStar[],66,FALSE)&lt;=50),"entre 10 et 50%",IF(AND(VLOOKUP($C18,Extraction_MorningStar[],66,FALSE)&gt;50,VLOOKUP($C18,Extraction_MorningStar[],66,FALSE)&lt;=100),"sup à 50%","NC"))))))</f>
        <v>entre 10 et 50%</v>
      </c>
      <c r="AK18" s="14" t="str">
        <f>IF(VLOOKUP($C18,Extraction_MorningStar[],63,FALSE)=0,"nul",IF(AND(VLOOKUP($C18,Extraction_MorningStar[],63,FALSE)&gt;0,VLOOKUP($C18,Extraction_MorningStar[],63,FALSE)&lt;1),"inf à 1%",IF(AND(VLOOKUP($C18,Extraction_MorningStar[],63,FALSE)&gt;=1,VLOOKUP($C18,Extraction_MorningStar[],63,FALSE)&lt;=5),"entre 1 et 5%",IF(AND(VLOOKUP($C18,Extraction_MorningStar[],63,FALSE)&gt;5,VLOOKUP($C18,Extraction_MorningStar[],63,FALSE)&lt;=10),"entre 5 et 10%",IF(AND(VLOOKUP($C18,Extraction_MorningStar[],63,FALSE)&gt;10,VLOOKUP($C18,Extraction_MorningStar[],63,FALSE)&lt;=50),"entre 10 et 50%",IF(AND(VLOOKUP($C18,Extraction_MorningStar[],63,FALSE)&gt;50,VLOOKUP($C18,Extraction_MorningStar[],63,FALSE)&lt;=100),"sup à 50%","NC"))))))</f>
        <v>nul</v>
      </c>
      <c r="AL18" s="14" t="str">
        <f>IF(VLOOKUP($C18,Extraction_MorningStar[],60,FALSE)=0,"nul",IF(AND(VLOOKUP($C18,Extraction_MorningStar[],60,FALSE)&gt;0,VLOOKUP($C18,Extraction_MorningStar[],60,FALSE)&lt;1),"inf à 1%",IF(AND(VLOOKUP($C18,Extraction_MorningStar[],60,FALSE)&gt;=1,VLOOKUP($C18,Extraction_MorningStar[],60,FALSE)&lt;=5),"entre 1 et 5%",IF(AND(VLOOKUP($C18,Extraction_MorningStar[],60,FALSE)&gt;5,VLOOKUP($C18,Extraction_MorningStar[],60,FALSE)&lt;=10),"entre 5 et 10%",IF(AND(VLOOKUP($C18,Extraction_MorningStar[],60,FALSE)&gt;10,VLOOKUP($C18,Extraction_MorningStar[],60,FALSE)&lt;=50),"entre 10 et 50%",IF(AND(VLOOKUP($C18,Extraction_MorningStar[],60,FALSE)&gt;50,VLOOKUP($C18,Extraction_MorningStar[],60,FALSE)&lt;=100),"sup à 50%","NC"))))))</f>
        <v>nul</v>
      </c>
      <c r="AM18" s="14" t="str">
        <f>IF(VLOOKUP($C18,Extraction_MorningStar[],78,FALSE)=0,"nul",IF(AND(VLOOKUP($C18,Extraction_MorningStar[],78,FALSE)&gt;0,VLOOKUP($C18,Extraction_MorningStar[],78,FALSE)&lt;1),"inf à 1%",IF(AND(VLOOKUP($C18,Extraction_MorningStar[],78,FALSE)&gt;=1,VLOOKUP($C18,Extraction_MorningStar[],78,FALSE)&lt;=5),"entre 1 et 5%",IF(AND(VLOOKUP($C18,Extraction_MorningStar[],78,FALSE)&gt;5,VLOOKUP($C18,Extraction_MorningStar[],78,FALSE)&lt;=10),"entre 5 et 10%",IF(AND(VLOOKUP($C18,Extraction_MorningStar[],78,FALSE)&gt;10,VLOOKUP($C18,Extraction_MorningStar[],78,FALSE)&lt;=50),"entre 10 et 50%",IF(AND(VLOOKUP($C18,Extraction_MorningStar[],78,FALSE)&gt;50,VLOOKUP($C18,Extraction_MorningStar[],78,FALSE)&lt;=100),"sup à 50%","NC"))))))</f>
        <v>nul</v>
      </c>
      <c r="AN18" s="15" t="str">
        <f>IF(VLOOKUP($C18,Extraction_MorningStar[],84,FALSE)=0,"nul",IF(AND(VLOOKUP($C18,Extraction_MorningStar[],84,FALSE)&gt;0,VLOOKUP($C18,Extraction_MorningStar[],84,FALSE)&lt;1),"inf à 1%",IF(AND(VLOOKUP($C18,Extraction_MorningStar[],84,FALSE)&gt;=1,VLOOKUP($C18,Extraction_MorningStar[],84,FALSE)&lt;=5),"entre 1 et 5%",IF(AND(VLOOKUP($C18,Extraction_MorningStar[],84,FALSE)&gt;5,VLOOKUP($C18,Extraction_MorningStar[],84,FALSE)&lt;=10),"entre 5 et 10%",IF(AND(VLOOKUP($C18,Extraction_MorningStar[],84,FALSE)&gt;10,VLOOKUP($C18,Extraction_MorningStar[],84,FALSE)&lt;=50),"entre 10 et 50%",IF(AND(VLOOKUP($C18,Extraction_MorningStar[],84,FALSE)&gt;50,VLOOKUP($C18,Extraction_MorningStar[],84,FALSE)&lt;=100),"sup à 50%","NC"))))))</f>
        <v>nul</v>
      </c>
      <c r="AO18" s="15" t="str">
        <f>IF(VLOOKUP($C18,Extraction_MorningStar[],87,FALSE)=0,"nul",IF(AND(VLOOKUP($C18,Extraction_MorningStar[],87,FALSE)&gt;0,VLOOKUP($C18,Extraction_MorningStar[],87,FALSE)&lt;1),"inf à 1%",IF(AND(VLOOKUP($C18,Extraction_MorningStar[],87,FALSE)&gt;=1,VLOOKUP($C18,Extraction_MorningStar[],87,FALSE)&lt;=5),"entre 1 et 5%",IF(AND(VLOOKUP($C18,Extraction_MorningStar[],87,FALSE)&gt;5,VLOOKUP($C18,Extraction_MorningStar[],87,FALSE)&lt;=10),"entre 5 et 10%",IF(AND(VLOOKUP($C18,Extraction_MorningStar[],87,FALSE)&gt;10,VLOOKUP($C18,Extraction_MorningStar[],87,FALSE)&lt;=50),"entre 10 et 50%",IF(AND(VLOOKUP($C18,Extraction_MorningStar[],87,FALSE)&gt;50,VLOOKUP($C18,Extraction_MorningStar[],87,FALSE)&lt;=100),"sup à 50%","NC"))))))</f>
        <v>nul</v>
      </c>
      <c r="AP18" s="14" t="str">
        <f>IF(VLOOKUP($C18,Extraction_MorningStar[],90,FALSE)=0,"nul",IF(AND(VLOOKUP($C18,Extraction_MorningStar[],90,FALSE)&gt;0,VLOOKUP($C18,Extraction_MorningStar[],90,FALSE)&lt;1),"inf à 1%",IF(AND(VLOOKUP($C18,Extraction_MorningStar[],90,FALSE)&gt;=1,VLOOKUP($C18,Extraction_MorningStar[],90,FALSE)&lt;=5),"entre 1 et 5%",IF(AND(VLOOKUP($C18,Extraction_MorningStar[],90,FALSE)&gt;5,VLOOKUP($C18,Extraction_MorningStar[],90,FALSE)&lt;=10),"entre 5 et 10%",IF(AND(VLOOKUP($C18,Extraction_MorningStar[],90,FALSE)&gt;10,VLOOKUP($C18,Extraction_MorningStar[],90,FALSE)&lt;=50),"entre 10 et 50%",IF(AND(VLOOKUP($C18,Extraction_MorningStar[],90,FALSE)&gt;50,VLOOKUP($C18,Extraction_MorningStar[],90,FALSE)&lt;=100),"sup à 50%","NC"))))))</f>
        <v>nul</v>
      </c>
      <c r="AQ18" s="14" t="str">
        <f>IF(VLOOKUP($C18,Extraction_MorningStar[],93,FALSE)=0,"nul",IF(AND(VLOOKUP($C18,Extraction_MorningStar[],93,FALSE)&gt;0,VLOOKUP($C18,Extraction_MorningStar[],93,FALSE)&lt;1),"inf à 1%",IF(AND(VLOOKUP($C18,Extraction_MorningStar[],93,FALSE)&gt;=1,VLOOKUP($C18,Extraction_MorningStar[],93,FALSE)&lt;=5),"entre 1 et 5%",IF(AND(VLOOKUP($C18,Extraction_MorningStar[],93,FALSE)&gt;5,VLOOKUP($C18,Extraction_MorningStar[],93,FALSE)&lt;=10),"entre 5 et 10%",IF(AND(VLOOKUP($C18,Extraction_MorningStar[],93,FALSE)&gt;10,VLOOKUP($C18,Extraction_MorningStar[],93,FALSE)&lt;=50),"entre 10 et 50%",IF(AND(VLOOKUP($C18,Extraction_MorningStar[],93,FALSE)&gt;50,VLOOKUP($C18,Extraction_MorningStar[],93,FALSE)&lt;=100),"sup à 50%","NC"))))))</f>
        <v>nul</v>
      </c>
      <c r="AR18" s="14" t="str">
        <f>IF(VLOOKUP($C18,Extraction_MorningStar[],96,FALSE)=0,"nul",IF(AND(VLOOKUP($C18,Extraction_MorningStar[],96,FALSE)&gt;0,VLOOKUP($C18,Extraction_MorningStar[],96,FALSE)&lt;1),"inf à 1%",IF(AND(VLOOKUP($C18,Extraction_MorningStar[],96,FALSE)&gt;=1,VLOOKUP($C18,Extraction_MorningStar[],96,FALSE)&lt;=5),"entre 1 et 5%",IF(AND(VLOOKUP($C18,Extraction_MorningStar[],96,FALSE)&gt;5,VLOOKUP($C18,Extraction_MorningStar[],96,FALSE)&lt;=10),"entre 5 et 10%",IF(AND(VLOOKUP($C18,Extraction_MorningStar[],96,FALSE)&gt;10,VLOOKUP($C18,Extraction_MorningStar[],96,FALSE)&lt;=50),"entre 10 et 50%",IF(AND(VLOOKUP($C18,Extraction_MorningStar[],96,FALSE)&gt;50,VLOOKUP($C18,Extraction_MorningStar[],96,FALSE)&lt;=100),"sup à 50%","NC"))))))</f>
        <v>nul</v>
      </c>
      <c r="AS18" s="14" t="str">
        <f>IF(VLOOKUP($C18,Extraction_MorningStar[],99,FALSE)=0,"nul",IF(AND(VLOOKUP($C18,Extraction_MorningStar[],99,FALSE)&gt;0,VLOOKUP($C18,Extraction_MorningStar[],99,FALSE)&lt;1),"inf à 1%",IF(AND(VLOOKUP($C18,Extraction_MorningStar[],99,FALSE)&gt;=1,VLOOKUP($C18,Extraction_MorningStar[],99,FALSE)&lt;=5),"entre 1 et 5%",IF(AND(VLOOKUP($C18,Extraction_MorningStar[],99,FALSE)&gt;5,VLOOKUP($C18,Extraction_MorningStar[],99,FALSE)&lt;=10),"entre 5 et 10%",IF(AND(VLOOKUP($C18,Extraction_MorningStar[],99,FALSE)&gt;10,VLOOKUP($C18,Extraction_MorningStar[],99,FALSE)&lt;=50),"entre 10 et 50%",IF(AND(VLOOKUP($C18,Extraction_MorningStar[],99,FALSE)&gt;50,VLOOKUP($C18,Extraction_MorningStar[],99,FALSE)&lt;=100),"sup à 50%","NC"))))))</f>
        <v>entre 1 et 5%</v>
      </c>
      <c r="AT18" s="16" t="str">
        <f>IF(VLOOKUP($C18,Extraction_MorningStar[],81,FALSE)=0,"nul",IF(AND(VLOOKUP($C18,Extraction_MorningStar[],81,FALSE)&gt;0,VLOOKUP($C18,Extraction_MorningStar[],81,FALSE)&lt;1),"inf à 1%",IF(AND(VLOOKUP($C18,Extraction_MorningStar[],81,FALSE)&gt;=1,VLOOKUP($C18,Extraction_MorningStar[],81,FALSE)&lt;=5),"entre 1 et 5%",IF(AND(VLOOKUP($C18,Extraction_MorningStar[],81,FALSE)&gt;5,VLOOKUP($C18,Extraction_MorningStar[],81,FALSE)&lt;=10),"entre 5 et 10%",IF(AND(VLOOKUP($C18,Extraction_MorningStar[],81,FALSE)&gt;10,VLOOKUP($C18,Extraction_MorningStar[],81,FALSE)&lt;=50),"entre 10 et 50%",IF(AND(VLOOKUP($C18,Extraction_MorningStar[],81,FALSE)&gt;50,VLOOKUP($C18,Extraction_MorningStar[],81,FALSE)&lt;=100),"sup à 50%","NC"))))))</f>
        <v>nul</v>
      </c>
      <c r="AU18" s="16" t="str">
        <f>IF(VLOOKUP($C18,Extraction_MorningStar[],102,FALSE)=0,"nul",IF(AND(VLOOKUP($C18,Extraction_MorningStar[],102,FALSE)&gt;0,VLOOKUP($C18,Extraction_MorningStar[],102,FALSE)&lt;1),"inf à 1%",IF(AND(VLOOKUP($C18,Extraction_MorningStar[],102,FALSE)&gt;=1,VLOOKUP($C18,Extraction_MorningStar[],102,FALSE)&lt;=5),"entre 1 et 5%",IF(AND(VLOOKUP($C18,Extraction_MorningStar[],102,FALSE)&gt;5,VLOOKUP($C18,Extraction_MorningStar[],102,FALSE)&lt;=10),"entre 5 et 10%",IF(AND(VLOOKUP($C18,Extraction_MorningStar[],102,FALSE)&gt;10,VLOOKUP($C18,Extraction_MorningStar[],102,FALSE)&lt;=50),"entre 10 et 50%",IF(AND(VLOOKUP($C18,Extraction_MorningStar[],102,FALSE)&gt;50,VLOOKUP($C18,Extraction_MorningStar[],102,FALSE)&lt;=100),"sup à 50%","NC"))))))</f>
        <v>nul</v>
      </c>
      <c r="AV18" s="15">
        <v>5</v>
      </c>
      <c r="AW18" s="17">
        <f>VLOOKUP(C18,Extraction_MorningStar[],223,FALSE)</f>
        <v>6</v>
      </c>
    </row>
    <row r="19" spans="1:49" x14ac:dyDescent="0.25">
      <c r="A19" t="s">
        <v>34</v>
      </c>
      <c r="B19" t="s">
        <v>113</v>
      </c>
      <c r="C19" s="37" t="s">
        <v>928</v>
      </c>
      <c r="D19" s="36" t="str">
        <f>VLOOKUP(Source!C19,Extraction_MorningStar[[ISIN]:[Catégorie Globale]],13,FALSE)</f>
        <v>Actions Europe Gdes Cap.</v>
      </c>
      <c r="E19" s="38" t="str">
        <f>VLOOKUP(C19,Extraction_MorningStar[[ISIN]:[Name]],2,FALSE)</f>
        <v>Mandarine Social Leaders R</v>
      </c>
      <c r="F19" s="15" t="s">
        <v>36</v>
      </c>
      <c r="G19" s="15" t="str">
        <f>VLOOKUP(Source!C19,Extraction_MorningStar[[ISIN]:[Catégorie Morningstar]],11,FALSE)</f>
        <v>Europe Fonds ouverts  - Actions Zone Euro Grandes Cap.</v>
      </c>
      <c r="H19" s="15" t="str">
        <f t="shared" si="0"/>
        <v>Zone Euro</v>
      </c>
      <c r="I19" s="47" t="str">
        <f>VLOOKUP(C19,Extraction_MorningStar[],230,FALSE)</f>
        <v>Euroland</v>
      </c>
      <c r="J19" s="33" t="str">
        <f>VLOOKUP(C19,Extraction_MorningStar[],221,FALSE)</f>
        <v>EURO STOXX NR EUR</v>
      </c>
      <c r="K19" s="15">
        <f>VLOOKUP(C19,Extraction_MorningStar[[ISIN]:[Management Fee]],6,FALSE)</f>
        <v>2.2000000000000002</v>
      </c>
      <c r="L19" s="34">
        <f>IF(VLOOKUP(C19,Extraction_MorningStar[[ISIN]:[Notation  Morningstar]],10,FALSE)=0,"Non noté",VLOOKUP(C19,Extraction_MorningStar[[ISIN]:[Notation  Morningstar]],10,FALSE))</f>
        <v>4</v>
      </c>
      <c r="M19" s="33" t="str">
        <f>VLOOKUP(C19,Extraction_MS_02022022!$A$2:$C$44,3,FALSE)</f>
        <v>Mandarine Gestion</v>
      </c>
      <c r="N19" s="33">
        <f>VLOOKUP(C19,Extraction_MorningStar[],210,FALSE)</f>
        <v>-22.9694</v>
      </c>
      <c r="O19" s="33">
        <f>VLOOKUP(C19,Extraction_MorningStar[],211,FALSE)</f>
        <v>28.012810000000002</v>
      </c>
      <c r="P19" s="33">
        <f>VLOOKUP(C19,Extraction_MorningStar[],212,FALSE)</f>
        <v>10.2782</v>
      </c>
      <c r="Q19" s="33">
        <f>VLOOKUP(C19,Extraction_MorningStar[],212,FALSE)</f>
        <v>10.2782</v>
      </c>
      <c r="R19" s="33">
        <f>VLOOKUP(C19,Extraction_MorningStar[],213,FALSE)</f>
        <v>3.0638100000000001</v>
      </c>
      <c r="S19" s="21" t="s">
        <v>457</v>
      </c>
      <c r="T19" s="21" t="s">
        <v>459</v>
      </c>
      <c r="U19" s="15" t="str">
        <f t="shared" si="1"/>
        <v>Label ISR public</v>
      </c>
      <c r="V19" s="15" t="s">
        <v>345</v>
      </c>
      <c r="W19" s="15" t="str">
        <f>IF(COUNTIF(ISIN_Greenfin!$A$1:$A$207,Source!C19)&gt;0,"Oui","Non")</f>
        <v>Non</v>
      </c>
      <c r="X19" s="15" t="str">
        <f>IF(COUNTIF(ISIN_Finansol!$A$1:$A$146,Source!C19)&gt;0,"Oui","Non")</f>
        <v>Non</v>
      </c>
      <c r="Y19" s="15" t="s">
        <v>347</v>
      </c>
      <c r="Z19" s="15" t="s">
        <v>345</v>
      </c>
      <c r="AA19" s="15" t="s">
        <v>347</v>
      </c>
      <c r="AB19" s="15" t="s">
        <v>345</v>
      </c>
      <c r="AC19" s="15" t="str">
        <f>IF(VLOOKUP($C19,Extraction_MorningStar[],191,FALSE)="Oui","Pornographie, ","")&amp;IF(VLOOKUP($C19,Extraction_MorningStar[],192,FALSE)="Oui","Alcool, ","")&amp;IF(VLOOKUP($C19,Extraction_MorningStar[],193,FALSE)="Oui","Tests sur les animaux, ","")&amp;IF(VLOOKUP($C19,Extraction_MorningStar[],194,FALSE)="Oui","Armes controversées, ","")&amp;IF(VLOOKUP($C19,Extraction_MorningStar[],195,FALSE)="Oui","Fourrures et  cuirs, ","")&amp;IF(VLOOKUP($C19,Extraction_MorningStar[],196,FALSE)="Oui","Jeux d'argent, ","")&amp;IF(VLOOKUP($C19,Extraction_MorningStar[],197,FALSE)="Oui","OGM, ","")&amp;IF(VLOOKUP($C19,Extraction_MorningStar[],198,FALSE)="Oui","Armées privées, ","")&amp;IF(VLOOKUP($C19,Extraction_MorningStar[],199,FALSE)="Oui","Nucléaire, ","")&amp;IF(VLOOKUP($C19,Extraction_MorningStar[],200,FALSE)="Oui","Huile de palme, ","")&amp;IF(VLOOKUP($C19,Extraction_MorningStar[],201,FALSE)="Oui","Pesticides, ","")&amp;IF(VLOOKUP($C19,Extraction_MorningStar[],202,FALSE)="Oui","Armes portatives, ","")&amp;IF(VLOOKUP($C19,Extraction_MorningStar[],203,FALSE)="Oui","Charbon thermique, ","")&amp;IF(VLOOKUP($C19,Extraction_MorningStar[],204,FALSE)="Oui","Tabac.","")</f>
        <v>Pornographie, Alcool, Armes controversées, Armes portatives, Charbon thermique, Tabac.</v>
      </c>
      <c r="AD19" s="15" t="str">
        <f>VLOOKUP(C19,Suppéments_SDG[],7,FALSE)</f>
        <v>Article 9</v>
      </c>
      <c r="AE19" s="15" t="str">
        <f>VLOOKUP(C19,Suppéments_SDG[],8,FALSE)</f>
        <v>3, 5, 8, 10, 13</v>
      </c>
      <c r="AF19" s="15" t="str">
        <f>IF(VLOOKUP(C19,Extraction_MorningStar[],107,FALSE)="Oui","Oui",IF(VLOOKUP(C19,Extraction_MorningStar[],107,FALSE)="Non","Non",IF(VLOOKUP(C19,Extraction_MorningStar[],107,FALSE)=0,"Non")))</f>
        <v>Non</v>
      </c>
      <c r="AG19" s="15" t="str">
        <f>VLOOKUP(C19,Extraction_MorningStar[],15,FALSE)</f>
        <v>Haut</v>
      </c>
      <c r="AH19" s="15" t="str">
        <f t="shared" si="2"/>
        <v>OOOOO</v>
      </c>
      <c r="AI19" s="14" t="str">
        <f>IF(VLOOKUP($C19,Extraction_MorningStar[],72,FALSE)=0,"nul",IF(AND(VLOOKUP($C19,Extraction_MorningStar[],72,FALSE)&gt;0,VLOOKUP($C19,Extraction_MorningStar[],72,FALSE)&lt;1),"inf à 1%",IF(AND(VLOOKUP($C19,Extraction_MorningStar[],72,FALSE)&gt;=1,VLOOKUP($C19,Extraction_MorningStar[],72,FALSE)&lt;=5),"entre 1 et 5%",IF(AND(VLOOKUP($C19,Extraction_MorningStar[],72,FALSE)&gt;5,VLOOKUP($C19,Extraction_MorningStar[],72,FALSE)&lt;=10),"entre 5 et 10%",IF(AND(VLOOKUP($C19,Extraction_MorningStar[],72,FALSE)&gt;10,VLOOKUP($C19,Extraction_MorningStar[],72,FALSE)&lt;=50),"entre 10 et 50%",IF(AND(VLOOKUP($C19,Extraction_MorningStar[],72,FALSE)&gt;50,VLOOKUP($C19,Extraction_MorningStar[],72,FALSE)&lt;=100),"sup à 50%","NC"))))))</f>
        <v>nul</v>
      </c>
      <c r="AJ19" s="15" t="str">
        <f>IF(VLOOKUP($C19,Extraction_MorningStar[],66,FALSE)=0,"nul",IF(AND(VLOOKUP($C19,Extraction_MorningStar[],66,FALSE)&gt;0,VLOOKUP($C19,Extraction_MorningStar[],66,FALSE)&lt;1),"inf à 1%",IF(AND(VLOOKUP($C19,Extraction_MorningStar[],66,FALSE)&gt;=1,VLOOKUP($C19,Extraction_MorningStar[],66,FALSE)&lt;=5),"entre 1 et 5%",IF(AND(VLOOKUP($C19,Extraction_MorningStar[],66,FALSE)&gt;5,VLOOKUP($C19,Extraction_MorningStar[],66,FALSE)&lt;=10),"entre 5 et 10%",IF(AND(VLOOKUP($C19,Extraction_MorningStar[],66,FALSE)&gt;10,VLOOKUP($C19,Extraction_MorningStar[],66,FALSE)&lt;=50),"entre 10 et 50%",IF(AND(VLOOKUP($C19,Extraction_MorningStar[],66,FALSE)&gt;50,VLOOKUP($C19,Extraction_MorningStar[],66,FALSE)&lt;=100),"sup à 50%","NC"))))))</f>
        <v>entre 10 et 50%</v>
      </c>
      <c r="AK19" s="14" t="str">
        <f>IF(VLOOKUP($C19,Extraction_MorningStar[],63,FALSE)=0,"nul",IF(AND(VLOOKUP($C19,Extraction_MorningStar[],63,FALSE)&gt;0,VLOOKUP($C19,Extraction_MorningStar[],63,FALSE)&lt;1),"inf à 1%",IF(AND(VLOOKUP($C19,Extraction_MorningStar[],63,FALSE)&gt;=1,VLOOKUP($C19,Extraction_MorningStar[],63,FALSE)&lt;=5),"entre 1 et 5%",IF(AND(VLOOKUP($C19,Extraction_MorningStar[],63,FALSE)&gt;5,VLOOKUP($C19,Extraction_MorningStar[],63,FALSE)&lt;=10),"entre 5 et 10%",IF(AND(VLOOKUP($C19,Extraction_MorningStar[],63,FALSE)&gt;10,VLOOKUP($C19,Extraction_MorningStar[],63,FALSE)&lt;=50),"entre 10 et 50%",IF(AND(VLOOKUP($C19,Extraction_MorningStar[],63,FALSE)&gt;50,VLOOKUP($C19,Extraction_MorningStar[],63,FALSE)&lt;=100),"sup à 50%","NC"))))))</f>
        <v>nul</v>
      </c>
      <c r="AL19" s="14" t="str">
        <f>IF(VLOOKUP($C19,Extraction_MorningStar[],60,FALSE)=0,"nul",IF(AND(VLOOKUP($C19,Extraction_MorningStar[],60,FALSE)&gt;0,VLOOKUP($C19,Extraction_MorningStar[],60,FALSE)&lt;1),"inf à 1%",IF(AND(VLOOKUP($C19,Extraction_MorningStar[],60,FALSE)&gt;=1,VLOOKUP($C19,Extraction_MorningStar[],60,FALSE)&lt;=5),"entre 1 et 5%",IF(AND(VLOOKUP($C19,Extraction_MorningStar[],60,FALSE)&gt;5,VLOOKUP($C19,Extraction_MorningStar[],60,FALSE)&lt;=10),"entre 5 et 10%",IF(AND(VLOOKUP($C19,Extraction_MorningStar[],60,FALSE)&gt;10,VLOOKUP($C19,Extraction_MorningStar[],60,FALSE)&lt;=50),"entre 10 et 50%",IF(AND(VLOOKUP($C19,Extraction_MorningStar[],60,FALSE)&gt;50,VLOOKUP($C19,Extraction_MorningStar[],60,FALSE)&lt;=100),"sup à 50%","NC"))))))</f>
        <v>nul</v>
      </c>
      <c r="AM19" s="14" t="str">
        <f>IF(VLOOKUP($C19,Extraction_MorningStar[],78,FALSE)=0,"nul",IF(AND(VLOOKUP($C19,Extraction_MorningStar[],78,FALSE)&gt;0,VLOOKUP($C19,Extraction_MorningStar[],78,FALSE)&lt;1),"inf à 1%",IF(AND(VLOOKUP($C19,Extraction_MorningStar[],78,FALSE)&gt;=1,VLOOKUP($C19,Extraction_MorningStar[],78,FALSE)&lt;=5),"entre 1 et 5%",IF(AND(VLOOKUP($C19,Extraction_MorningStar[],78,FALSE)&gt;5,VLOOKUP($C19,Extraction_MorningStar[],78,FALSE)&lt;=10),"entre 5 et 10%",IF(AND(VLOOKUP($C19,Extraction_MorningStar[],78,FALSE)&gt;10,VLOOKUP($C19,Extraction_MorningStar[],78,FALSE)&lt;=50),"entre 10 et 50%",IF(AND(VLOOKUP($C19,Extraction_MorningStar[],78,FALSE)&gt;50,VLOOKUP($C19,Extraction_MorningStar[],78,FALSE)&lt;=100),"sup à 50%","NC"))))))</f>
        <v>nul</v>
      </c>
      <c r="AN19" s="15" t="str">
        <f>IF(VLOOKUP($C19,Extraction_MorningStar[],84,FALSE)=0,"nul",IF(AND(VLOOKUP($C19,Extraction_MorningStar[],84,FALSE)&gt;0,VLOOKUP($C19,Extraction_MorningStar[],84,FALSE)&lt;1),"inf à 1%",IF(AND(VLOOKUP($C19,Extraction_MorningStar[],84,FALSE)&gt;=1,VLOOKUP($C19,Extraction_MorningStar[],84,FALSE)&lt;=5),"entre 1 et 5%",IF(AND(VLOOKUP($C19,Extraction_MorningStar[],84,FALSE)&gt;5,VLOOKUP($C19,Extraction_MorningStar[],84,FALSE)&lt;=10),"entre 5 et 10%",IF(AND(VLOOKUP($C19,Extraction_MorningStar[],84,FALSE)&gt;10,VLOOKUP($C19,Extraction_MorningStar[],84,FALSE)&lt;=50),"entre 10 et 50%",IF(AND(VLOOKUP($C19,Extraction_MorningStar[],84,FALSE)&gt;50,VLOOKUP($C19,Extraction_MorningStar[],84,FALSE)&lt;=100),"sup à 50%","NC"))))))</f>
        <v>nul</v>
      </c>
      <c r="AO19" s="15" t="str">
        <f>IF(VLOOKUP($C19,Extraction_MorningStar[],87,FALSE)=0,"nul",IF(AND(VLOOKUP($C19,Extraction_MorningStar[],87,FALSE)&gt;0,VLOOKUP($C19,Extraction_MorningStar[],87,FALSE)&lt;1),"inf à 1%",IF(AND(VLOOKUP($C19,Extraction_MorningStar[],87,FALSE)&gt;=1,VLOOKUP($C19,Extraction_MorningStar[],87,FALSE)&lt;=5),"entre 1 et 5%",IF(AND(VLOOKUP($C19,Extraction_MorningStar[],87,FALSE)&gt;5,VLOOKUP($C19,Extraction_MorningStar[],87,FALSE)&lt;=10),"entre 5 et 10%",IF(AND(VLOOKUP($C19,Extraction_MorningStar[],87,FALSE)&gt;10,VLOOKUP($C19,Extraction_MorningStar[],87,FALSE)&lt;=50),"entre 10 et 50%",IF(AND(VLOOKUP($C19,Extraction_MorningStar[],87,FALSE)&gt;50,VLOOKUP($C19,Extraction_MorningStar[],87,FALSE)&lt;=100),"sup à 50%","NC"))))))</f>
        <v>nul</v>
      </c>
      <c r="AP19" s="14" t="str">
        <f>IF(VLOOKUP($C19,Extraction_MorningStar[],90,FALSE)=0,"nul",IF(AND(VLOOKUP($C19,Extraction_MorningStar[],90,FALSE)&gt;0,VLOOKUP($C19,Extraction_MorningStar[],90,FALSE)&lt;1),"inf à 1%",IF(AND(VLOOKUP($C19,Extraction_MorningStar[],90,FALSE)&gt;=1,VLOOKUP($C19,Extraction_MorningStar[],90,FALSE)&lt;=5),"entre 1 et 5%",IF(AND(VLOOKUP($C19,Extraction_MorningStar[],90,FALSE)&gt;5,VLOOKUP($C19,Extraction_MorningStar[],90,FALSE)&lt;=10),"entre 5 et 10%",IF(AND(VLOOKUP($C19,Extraction_MorningStar[],90,FALSE)&gt;10,VLOOKUP($C19,Extraction_MorningStar[],90,FALSE)&lt;=50),"entre 10 et 50%",IF(AND(VLOOKUP($C19,Extraction_MorningStar[],90,FALSE)&gt;50,VLOOKUP($C19,Extraction_MorningStar[],90,FALSE)&lt;=100),"sup à 50%","NC"))))))</f>
        <v>nul</v>
      </c>
      <c r="AQ19" s="14" t="str">
        <f>IF(VLOOKUP($C19,Extraction_MorningStar[],93,FALSE)=0,"nul",IF(AND(VLOOKUP($C19,Extraction_MorningStar[],93,FALSE)&gt;0,VLOOKUP($C19,Extraction_MorningStar[],93,FALSE)&lt;1),"inf à 1%",IF(AND(VLOOKUP($C19,Extraction_MorningStar[],93,FALSE)&gt;=1,VLOOKUP($C19,Extraction_MorningStar[],93,FALSE)&lt;=5),"entre 1 et 5%",IF(AND(VLOOKUP($C19,Extraction_MorningStar[],93,FALSE)&gt;5,VLOOKUP($C19,Extraction_MorningStar[],93,FALSE)&lt;=10),"entre 5 et 10%",IF(AND(VLOOKUP($C19,Extraction_MorningStar[],93,FALSE)&gt;10,VLOOKUP($C19,Extraction_MorningStar[],93,FALSE)&lt;=50),"entre 10 et 50%",IF(AND(VLOOKUP($C19,Extraction_MorningStar[],93,FALSE)&gt;50,VLOOKUP($C19,Extraction_MorningStar[],93,FALSE)&lt;=100),"sup à 50%","NC"))))))</f>
        <v>nul</v>
      </c>
      <c r="AR19" s="14" t="str">
        <f>IF(VLOOKUP($C19,Extraction_MorningStar[],96,FALSE)=0,"nul",IF(AND(VLOOKUP($C19,Extraction_MorningStar[],96,FALSE)&gt;0,VLOOKUP($C19,Extraction_MorningStar[],96,FALSE)&lt;1),"inf à 1%",IF(AND(VLOOKUP($C19,Extraction_MorningStar[],96,FALSE)&gt;=1,VLOOKUP($C19,Extraction_MorningStar[],96,FALSE)&lt;=5),"entre 1 et 5%",IF(AND(VLOOKUP($C19,Extraction_MorningStar[],96,FALSE)&gt;5,VLOOKUP($C19,Extraction_MorningStar[],96,FALSE)&lt;=10),"entre 5 et 10%",IF(AND(VLOOKUP($C19,Extraction_MorningStar[],96,FALSE)&gt;10,VLOOKUP($C19,Extraction_MorningStar[],96,FALSE)&lt;=50),"entre 10 et 50%",IF(AND(VLOOKUP($C19,Extraction_MorningStar[],96,FALSE)&gt;50,VLOOKUP($C19,Extraction_MorningStar[],96,FALSE)&lt;=100),"sup à 50%","NC"))))))</f>
        <v>nul</v>
      </c>
      <c r="AS19" s="14" t="str">
        <f>IF(VLOOKUP($C19,Extraction_MorningStar[],99,FALSE)=0,"nul",IF(AND(VLOOKUP($C19,Extraction_MorningStar[],99,FALSE)&gt;0,VLOOKUP($C19,Extraction_MorningStar[],99,FALSE)&lt;1),"inf à 1%",IF(AND(VLOOKUP($C19,Extraction_MorningStar[],99,FALSE)&gt;=1,VLOOKUP($C19,Extraction_MorningStar[],99,FALSE)&lt;=5),"entre 1 et 5%",IF(AND(VLOOKUP($C19,Extraction_MorningStar[],99,FALSE)&gt;5,VLOOKUP($C19,Extraction_MorningStar[],99,FALSE)&lt;=10),"entre 5 et 10%",IF(AND(VLOOKUP($C19,Extraction_MorningStar[],99,FALSE)&gt;10,VLOOKUP($C19,Extraction_MorningStar[],99,FALSE)&lt;=50),"entre 10 et 50%",IF(AND(VLOOKUP($C19,Extraction_MorningStar[],99,FALSE)&gt;50,VLOOKUP($C19,Extraction_MorningStar[],99,FALSE)&lt;=100),"sup à 50%","NC"))))))</f>
        <v>nul</v>
      </c>
      <c r="AT19" s="16" t="str">
        <f>IF(VLOOKUP($C19,Extraction_MorningStar[],81,FALSE)=0,"nul",IF(AND(VLOOKUP($C19,Extraction_MorningStar[],81,FALSE)&gt;0,VLOOKUP($C19,Extraction_MorningStar[],81,FALSE)&lt;1),"inf à 1%",IF(AND(VLOOKUP($C19,Extraction_MorningStar[],81,FALSE)&gt;=1,VLOOKUP($C19,Extraction_MorningStar[],81,FALSE)&lt;=5),"entre 1 et 5%",IF(AND(VLOOKUP($C19,Extraction_MorningStar[],81,FALSE)&gt;5,VLOOKUP($C19,Extraction_MorningStar[],81,FALSE)&lt;=10),"entre 5 et 10%",IF(AND(VLOOKUP($C19,Extraction_MorningStar[],81,FALSE)&gt;10,VLOOKUP($C19,Extraction_MorningStar[],81,FALSE)&lt;=50),"entre 10 et 50%",IF(AND(VLOOKUP($C19,Extraction_MorningStar[],81,FALSE)&gt;50,VLOOKUP($C19,Extraction_MorningStar[],81,FALSE)&lt;=100),"sup à 50%","NC"))))))</f>
        <v>nul</v>
      </c>
      <c r="AU19" s="16" t="str">
        <f>IF(VLOOKUP($C19,Extraction_MorningStar[],102,FALSE)=0,"nul",IF(AND(VLOOKUP($C19,Extraction_MorningStar[],102,FALSE)&gt;0,VLOOKUP($C19,Extraction_MorningStar[],102,FALSE)&lt;1),"inf à 1%",IF(AND(VLOOKUP($C19,Extraction_MorningStar[],102,FALSE)&gt;=1,VLOOKUP($C19,Extraction_MorningStar[],102,FALSE)&lt;=5),"entre 1 et 5%",IF(AND(VLOOKUP($C19,Extraction_MorningStar[],102,FALSE)&gt;5,VLOOKUP($C19,Extraction_MorningStar[],102,FALSE)&lt;=10),"entre 5 et 10%",IF(AND(VLOOKUP($C19,Extraction_MorningStar[],102,FALSE)&gt;10,VLOOKUP($C19,Extraction_MorningStar[],102,FALSE)&lt;=50),"entre 10 et 50%",IF(AND(VLOOKUP($C19,Extraction_MorningStar[],102,FALSE)&gt;50,VLOOKUP($C19,Extraction_MorningStar[],102,FALSE)&lt;=100),"sup à 50%","NC"))))))</f>
        <v>nul</v>
      </c>
      <c r="AV19" s="15">
        <v>4</v>
      </c>
      <c r="AW19" s="17">
        <f>VLOOKUP(C19,Extraction_MorningStar[],223,FALSE)</f>
        <v>6</v>
      </c>
    </row>
    <row r="20" spans="1:49" x14ac:dyDescent="0.25">
      <c r="A20" t="s">
        <v>34</v>
      </c>
      <c r="B20" t="s">
        <v>113</v>
      </c>
      <c r="C20" s="37" t="s">
        <v>418</v>
      </c>
      <c r="D20" s="36" t="str">
        <f>VLOOKUP(Source!C20,Extraction_MorningStar[[ISIN]:[Catégorie Globale]],13,FALSE)</f>
        <v>Actions International Gdes Cap. Mixte</v>
      </c>
      <c r="E20" s="38" t="str">
        <f>VLOOKUP(C20,Extraction_MorningStar[[ISIN]:[Name]],2,FALSE)</f>
        <v>Schroder ISF Glb Clmt Chg Eq A Acc EUR</v>
      </c>
      <c r="F20" s="15" t="s">
        <v>36</v>
      </c>
      <c r="G20" s="15" t="str">
        <f>VLOOKUP(Source!C20,Extraction_MorningStar[[ISIN]:[Catégorie Morningstar]],11,FALSE)</f>
        <v>Europe Fonds ouverts  - Actions Secteur Ecologie</v>
      </c>
      <c r="H20" s="15" t="str">
        <f t="shared" si="0"/>
        <v>Monde</v>
      </c>
      <c r="I20" s="47" t="str">
        <f>VLOOKUP(C20,Extraction_MorningStar[],230,FALSE)</f>
        <v>Global</v>
      </c>
      <c r="J20" s="33" t="str">
        <f>VLOOKUP(C20,Extraction_MorningStar[],221,FALSE)</f>
        <v>MSCI World NR USD</v>
      </c>
      <c r="K20" s="15">
        <f>VLOOKUP(C20,Extraction_MorningStar[[ISIN]:[Management Fee]],6,FALSE)</f>
        <v>1.5</v>
      </c>
      <c r="L20" s="34">
        <f>IF(VLOOKUP(C20,Extraction_MorningStar[[ISIN]:[Notation  Morningstar]],10,FALSE)=0,"Non noté",VLOOKUP(C20,Extraction_MorningStar[[ISIN]:[Notation  Morningstar]],10,FALSE))</f>
        <v>4</v>
      </c>
      <c r="M20" s="33" t="str">
        <f>VLOOKUP(C20,Extraction_MS_02022022!$A$2:$C$44,3,FALSE)</f>
        <v>Schroder Investment Management (Europe) S.A.</v>
      </c>
      <c r="N20" s="33">
        <f>VLOOKUP(C20,Extraction_MorningStar[],210,FALSE)</f>
        <v>-20.209489999999999</v>
      </c>
      <c r="O20" s="33">
        <f>VLOOKUP(C20,Extraction_MorningStar[],211,FALSE)</f>
        <v>19.403289999999998</v>
      </c>
      <c r="P20" s="33">
        <f>VLOOKUP(C20,Extraction_MorningStar[],212,FALSE)</f>
        <v>37.664630000000002</v>
      </c>
      <c r="Q20" s="33">
        <f>VLOOKUP(C20,Extraction_MorningStar[],212,FALSE)</f>
        <v>37.664630000000002</v>
      </c>
      <c r="R20" s="33">
        <f>VLOOKUP(C20,Extraction_MorningStar[],213,FALSE)</f>
        <v>9.8023199999999999</v>
      </c>
      <c r="S20" s="21" t="s">
        <v>458</v>
      </c>
      <c r="T20" s="21" t="s">
        <v>461</v>
      </c>
      <c r="U20" s="15" t="str">
        <f t="shared" si="1"/>
        <v>Label ISR public</v>
      </c>
      <c r="V20" s="15" t="str">
        <f>IF(VLOOKUP(C20,Extraction_MorningStar[],224,FALSE)="Oui","Oui","Non")</f>
        <v>Oui</v>
      </c>
      <c r="W20" s="15" t="str">
        <f>IF(COUNTIF(ISIN_Greenfin!$A$1:$A$207,Source!C20)&gt;0,"Oui","Non")</f>
        <v>Non</v>
      </c>
      <c r="X20" s="15" t="str">
        <f>IF(COUNTIF(ISIN_Finansol!$A$1:$A$146,Source!C20)&gt;0,"Oui","Non")</f>
        <v>Non</v>
      </c>
      <c r="Y20" s="15" t="str">
        <f>VLOOKUP(C20,Suppéments_SDG[],3,FALSE)</f>
        <v>Non</v>
      </c>
      <c r="Z20" s="15" t="str">
        <f>VLOOKUP(C20,Suppéments_SDG[],4,FALSE)</f>
        <v>Non</v>
      </c>
      <c r="AA20" s="15" t="str">
        <f>VLOOKUP(C20,Suppéments_SDG[],5,FALSE)</f>
        <v>Non</v>
      </c>
      <c r="AB20" s="15" t="str">
        <f>VLOOKUP(C20,Suppéments_SDG[],6,FALSE)</f>
        <v>Oui</v>
      </c>
      <c r="AC20" s="15" t="str">
        <f>IF(VLOOKUP($C20,Extraction_MorningStar[],191,FALSE)="Oui","Pornographie, ","")&amp;IF(VLOOKUP($C20,Extraction_MorningStar[],192,FALSE)="Oui","Alcool, ","")&amp;IF(VLOOKUP($C20,Extraction_MorningStar[],193,FALSE)="Oui","Tests sur les animaux, ","")&amp;IF(VLOOKUP($C20,Extraction_MorningStar[],194,FALSE)="Oui","Armes controversées, ","")&amp;IF(VLOOKUP($C20,Extraction_MorningStar[],195,FALSE)="Oui","Fourrures et  cuirs, ","")&amp;IF(VLOOKUP($C20,Extraction_MorningStar[],196,FALSE)="Oui","Jeux d'argent, ","")&amp;IF(VLOOKUP($C20,Extraction_MorningStar[],197,FALSE)="Oui","OGM, ","")&amp;IF(VLOOKUP($C20,Extraction_MorningStar[],198,FALSE)="Oui","Armées privées, ","")&amp;IF(VLOOKUP($C20,Extraction_MorningStar[],199,FALSE)="Oui","Nucléaire, ","")&amp;IF(VLOOKUP($C20,Extraction_MorningStar[],200,FALSE)="Oui","Huile de palme, ","")&amp;IF(VLOOKUP($C20,Extraction_MorningStar[],201,FALSE)="Oui","Pesticides, ","")&amp;IF(VLOOKUP($C20,Extraction_MorningStar[],202,FALSE)="Oui","Armes portatives, ","")&amp;IF(VLOOKUP($C20,Extraction_MorningStar[],203,FALSE)="Oui","Charbon thermique, ","")&amp;IF(VLOOKUP($C20,Extraction_MorningStar[],204,FALSE)="Oui","Tabac.","")</f>
        <v>Armes controversées, Armes portatives, Charbon thermique, Tabac.</v>
      </c>
      <c r="AD20" s="15" t="str">
        <f>VLOOKUP(C20,Suppéments_SDG[],7,FALSE)</f>
        <v>Article 8</v>
      </c>
      <c r="AE20" s="15" t="str">
        <f>VLOOKUP(C20,Suppéments_SDG[],8,FALSE)</f>
        <v>7, 9, 11, 12, 13</v>
      </c>
      <c r="AF20" s="15" t="str">
        <f>IF(VLOOKUP(C20,Extraction_MorningStar[],107,FALSE)="Oui","Oui",IF(VLOOKUP(C20,Extraction_MorningStar[],107,FALSE)="Non","Non",IF(VLOOKUP(C20,Extraction_MorningStar[],107,FALSE)=0,"Non")))</f>
        <v>Non</v>
      </c>
      <c r="AG20" s="15" t="str">
        <f>VLOOKUP(C20,Extraction_MorningStar[],15,FALSE)</f>
        <v>Moyenne</v>
      </c>
      <c r="AH20" s="15" t="str">
        <f t="shared" si="2"/>
        <v>OOO</v>
      </c>
      <c r="AI20" s="14" t="str">
        <f>IF(VLOOKUP($C20,Extraction_MorningStar[],72,FALSE)=0,"nul",IF(AND(VLOOKUP($C20,Extraction_MorningStar[],72,FALSE)&gt;0,VLOOKUP($C20,Extraction_MorningStar[],72,FALSE)&lt;1),"inf à 1%",IF(AND(VLOOKUP($C20,Extraction_MorningStar[],72,FALSE)&gt;=1,VLOOKUP($C20,Extraction_MorningStar[],72,FALSE)&lt;=5),"entre 1 et 5%",IF(AND(VLOOKUP($C20,Extraction_MorningStar[],72,FALSE)&gt;5,VLOOKUP($C20,Extraction_MorningStar[],72,FALSE)&lt;=10),"entre 5 et 10%",IF(AND(VLOOKUP($C20,Extraction_MorningStar[],72,FALSE)&gt;10,VLOOKUP($C20,Extraction_MorningStar[],72,FALSE)&lt;=50),"entre 10 et 50%",IF(AND(VLOOKUP($C20,Extraction_MorningStar[],72,FALSE)&gt;50,VLOOKUP($C20,Extraction_MorningStar[],72,FALSE)&lt;=100),"sup à 50%","NC"))))))</f>
        <v>nul</v>
      </c>
      <c r="AJ20" s="15" t="str">
        <f>IF(VLOOKUP($C20,Extraction_MorningStar[],66,FALSE)=0,"nul",IF(AND(VLOOKUP($C20,Extraction_MorningStar[],66,FALSE)&gt;0,VLOOKUP($C20,Extraction_MorningStar[],66,FALSE)&lt;1),"inf à 1%",IF(AND(VLOOKUP($C20,Extraction_MorningStar[],66,FALSE)&gt;=1,VLOOKUP($C20,Extraction_MorningStar[],66,FALSE)&lt;=5),"entre 1 et 5%",IF(AND(VLOOKUP($C20,Extraction_MorningStar[],66,FALSE)&gt;5,VLOOKUP($C20,Extraction_MorningStar[],66,FALSE)&lt;=10),"entre 5 et 10%",IF(AND(VLOOKUP($C20,Extraction_MorningStar[],66,FALSE)&gt;10,VLOOKUP($C20,Extraction_MorningStar[],66,FALSE)&lt;=50),"entre 10 et 50%",IF(AND(VLOOKUP($C20,Extraction_MorningStar[],66,FALSE)&gt;50,VLOOKUP($C20,Extraction_MorningStar[],66,FALSE)&lt;=100),"sup à 50%","NC"))))))</f>
        <v>entre 10 et 50%</v>
      </c>
      <c r="AK20" s="14" t="str">
        <f>IF(VLOOKUP($C20,Extraction_MorningStar[],63,FALSE)=0,"nul",IF(AND(VLOOKUP($C20,Extraction_MorningStar[],63,FALSE)&gt;0,VLOOKUP($C20,Extraction_MorningStar[],63,FALSE)&lt;1),"inf à 1%",IF(AND(VLOOKUP($C20,Extraction_MorningStar[],63,FALSE)&gt;=1,VLOOKUP($C20,Extraction_MorningStar[],63,FALSE)&lt;=5),"entre 1 et 5%",IF(AND(VLOOKUP($C20,Extraction_MorningStar[],63,FALSE)&gt;5,VLOOKUP($C20,Extraction_MorningStar[],63,FALSE)&lt;=10),"entre 5 et 10%",IF(AND(VLOOKUP($C20,Extraction_MorningStar[],63,FALSE)&gt;10,VLOOKUP($C20,Extraction_MorningStar[],63,FALSE)&lt;=50),"entre 10 et 50%",IF(AND(VLOOKUP($C20,Extraction_MorningStar[],63,FALSE)&gt;50,VLOOKUP($C20,Extraction_MorningStar[],63,FALSE)&lt;=100),"sup à 50%","NC"))))))</f>
        <v>nul</v>
      </c>
      <c r="AL20" s="14" t="str">
        <f>IF(VLOOKUP($C20,Extraction_MorningStar[],60,FALSE)=0,"nul",IF(AND(VLOOKUP($C20,Extraction_MorningStar[],60,FALSE)&gt;0,VLOOKUP($C20,Extraction_MorningStar[],60,FALSE)&lt;1),"inf à 1%",IF(AND(VLOOKUP($C20,Extraction_MorningStar[],60,FALSE)&gt;=1,VLOOKUP($C20,Extraction_MorningStar[],60,FALSE)&lt;=5),"entre 1 et 5%",IF(AND(VLOOKUP($C20,Extraction_MorningStar[],60,FALSE)&gt;5,VLOOKUP($C20,Extraction_MorningStar[],60,FALSE)&lt;=10),"entre 5 et 10%",IF(AND(VLOOKUP($C20,Extraction_MorningStar[],60,FALSE)&gt;10,VLOOKUP($C20,Extraction_MorningStar[],60,FALSE)&lt;=50),"entre 10 et 50%",IF(AND(VLOOKUP($C20,Extraction_MorningStar[],60,FALSE)&gt;50,VLOOKUP($C20,Extraction_MorningStar[],60,FALSE)&lt;=100),"sup à 50%","NC"))))))</f>
        <v>nul</v>
      </c>
      <c r="AM20" s="14" t="str">
        <f>IF(VLOOKUP($C20,Extraction_MorningStar[],78,FALSE)=0,"nul",IF(AND(VLOOKUP($C20,Extraction_MorningStar[],78,FALSE)&gt;0,VLOOKUP($C20,Extraction_MorningStar[],78,FALSE)&lt;1),"inf à 1%",IF(AND(VLOOKUP($C20,Extraction_MorningStar[],78,FALSE)&gt;=1,VLOOKUP($C20,Extraction_MorningStar[],78,FALSE)&lt;=5),"entre 1 et 5%",IF(AND(VLOOKUP($C20,Extraction_MorningStar[],78,FALSE)&gt;5,VLOOKUP($C20,Extraction_MorningStar[],78,FALSE)&lt;=10),"entre 5 et 10%",IF(AND(VLOOKUP($C20,Extraction_MorningStar[],78,FALSE)&gt;10,VLOOKUP($C20,Extraction_MorningStar[],78,FALSE)&lt;=50),"entre 10 et 50%",IF(AND(VLOOKUP($C20,Extraction_MorningStar[],78,FALSE)&gt;50,VLOOKUP($C20,Extraction_MorningStar[],78,FALSE)&lt;=100),"sup à 50%","NC"))))))</f>
        <v>nul</v>
      </c>
      <c r="AN20" s="15" t="str">
        <f>IF(VLOOKUP($C20,Extraction_MorningStar[],84,FALSE)=0,"nul",IF(AND(VLOOKUP($C20,Extraction_MorningStar[],84,FALSE)&gt;0,VLOOKUP($C20,Extraction_MorningStar[],84,FALSE)&lt;1),"inf à 1%",IF(AND(VLOOKUP($C20,Extraction_MorningStar[],84,FALSE)&gt;=1,VLOOKUP($C20,Extraction_MorningStar[],84,FALSE)&lt;=5),"entre 1 et 5%",IF(AND(VLOOKUP($C20,Extraction_MorningStar[],84,FALSE)&gt;5,VLOOKUP($C20,Extraction_MorningStar[],84,FALSE)&lt;=10),"entre 5 et 10%",IF(AND(VLOOKUP($C20,Extraction_MorningStar[],84,FALSE)&gt;10,VLOOKUP($C20,Extraction_MorningStar[],84,FALSE)&lt;=50),"entre 10 et 50%",IF(AND(VLOOKUP($C20,Extraction_MorningStar[],84,FALSE)&gt;50,VLOOKUP($C20,Extraction_MorningStar[],84,FALSE)&lt;=100),"sup à 50%","NC"))))))</f>
        <v>entre 1 et 5%</v>
      </c>
      <c r="AO20" s="15" t="str">
        <f>IF(VLOOKUP($C20,Extraction_MorningStar[],87,FALSE)=0,"nul",IF(AND(VLOOKUP($C20,Extraction_MorningStar[],87,FALSE)&gt;0,VLOOKUP($C20,Extraction_MorningStar[],87,FALSE)&lt;1),"inf à 1%",IF(AND(VLOOKUP($C20,Extraction_MorningStar[],87,FALSE)&gt;=1,VLOOKUP($C20,Extraction_MorningStar[],87,FALSE)&lt;=5),"entre 1 et 5%",IF(AND(VLOOKUP($C20,Extraction_MorningStar[],87,FALSE)&gt;5,VLOOKUP($C20,Extraction_MorningStar[],87,FALSE)&lt;=10),"entre 5 et 10%",IF(AND(VLOOKUP($C20,Extraction_MorningStar[],87,FALSE)&gt;10,VLOOKUP($C20,Extraction_MorningStar[],87,FALSE)&lt;=50),"entre 10 et 50%",IF(AND(VLOOKUP($C20,Extraction_MorningStar[],87,FALSE)&gt;50,VLOOKUP($C20,Extraction_MorningStar[],87,FALSE)&lt;=100),"sup à 50%","NC"))))))</f>
        <v>entre 5 et 10%</v>
      </c>
      <c r="AP20" s="14" t="str">
        <f>IF(VLOOKUP($C20,Extraction_MorningStar[],90,FALSE)=0,"nul",IF(AND(VLOOKUP($C20,Extraction_MorningStar[],90,FALSE)&gt;0,VLOOKUP($C20,Extraction_MorningStar[],90,FALSE)&lt;1),"inf à 1%",IF(AND(VLOOKUP($C20,Extraction_MorningStar[],90,FALSE)&gt;=1,VLOOKUP($C20,Extraction_MorningStar[],90,FALSE)&lt;=5),"entre 1 et 5%",IF(AND(VLOOKUP($C20,Extraction_MorningStar[],90,FALSE)&gt;5,VLOOKUP($C20,Extraction_MorningStar[],90,FALSE)&lt;=10),"entre 5 et 10%",IF(AND(VLOOKUP($C20,Extraction_MorningStar[],90,FALSE)&gt;10,VLOOKUP($C20,Extraction_MorningStar[],90,FALSE)&lt;=50),"entre 10 et 50%",IF(AND(VLOOKUP($C20,Extraction_MorningStar[],90,FALSE)&gt;50,VLOOKUP($C20,Extraction_MorningStar[],90,FALSE)&lt;=100),"sup à 50%","NC"))))))</f>
        <v>nul</v>
      </c>
      <c r="AQ20" s="14" t="str">
        <f>IF(VLOOKUP($C20,Extraction_MorningStar[],93,FALSE)=0,"nul",IF(AND(VLOOKUP($C20,Extraction_MorningStar[],93,FALSE)&gt;0,VLOOKUP($C20,Extraction_MorningStar[],93,FALSE)&lt;1),"inf à 1%",IF(AND(VLOOKUP($C20,Extraction_MorningStar[],93,FALSE)&gt;=1,VLOOKUP($C20,Extraction_MorningStar[],93,FALSE)&lt;=5),"entre 1 et 5%",IF(AND(VLOOKUP($C20,Extraction_MorningStar[],93,FALSE)&gt;5,VLOOKUP($C20,Extraction_MorningStar[],93,FALSE)&lt;=10),"entre 5 et 10%",IF(AND(VLOOKUP($C20,Extraction_MorningStar[],93,FALSE)&gt;10,VLOOKUP($C20,Extraction_MorningStar[],93,FALSE)&lt;=50),"entre 10 et 50%",IF(AND(VLOOKUP($C20,Extraction_MorningStar[],93,FALSE)&gt;50,VLOOKUP($C20,Extraction_MorningStar[],93,FALSE)&lt;=100),"sup à 50%","NC"))))))</f>
        <v>nul</v>
      </c>
      <c r="AR20" s="14" t="str">
        <f>IF(VLOOKUP($C20,Extraction_MorningStar[],96,FALSE)=0,"nul",IF(AND(VLOOKUP($C20,Extraction_MorningStar[],96,FALSE)&gt;0,VLOOKUP($C20,Extraction_MorningStar[],96,FALSE)&lt;1),"inf à 1%",IF(AND(VLOOKUP($C20,Extraction_MorningStar[],96,FALSE)&gt;=1,VLOOKUP($C20,Extraction_MorningStar[],96,FALSE)&lt;=5),"entre 1 et 5%",IF(AND(VLOOKUP($C20,Extraction_MorningStar[],96,FALSE)&gt;5,VLOOKUP($C20,Extraction_MorningStar[],96,FALSE)&lt;=10),"entre 5 et 10%",IF(AND(VLOOKUP($C20,Extraction_MorningStar[],96,FALSE)&gt;10,VLOOKUP($C20,Extraction_MorningStar[],96,FALSE)&lt;=50),"entre 10 et 50%",IF(AND(VLOOKUP($C20,Extraction_MorningStar[],96,FALSE)&gt;50,VLOOKUP($C20,Extraction_MorningStar[],96,FALSE)&lt;=100),"sup à 50%","NC"))))))</f>
        <v>nul</v>
      </c>
      <c r="AS20" s="14" t="str">
        <f>IF(VLOOKUP($C20,Extraction_MorningStar[],99,FALSE)=0,"nul",IF(AND(VLOOKUP($C20,Extraction_MorningStar[],99,FALSE)&gt;0,VLOOKUP($C20,Extraction_MorningStar[],99,FALSE)&lt;1),"inf à 1%",IF(AND(VLOOKUP($C20,Extraction_MorningStar[],99,FALSE)&gt;=1,VLOOKUP($C20,Extraction_MorningStar[],99,FALSE)&lt;=5),"entre 1 et 5%",IF(AND(VLOOKUP($C20,Extraction_MorningStar[],99,FALSE)&gt;5,VLOOKUP($C20,Extraction_MorningStar[],99,FALSE)&lt;=10),"entre 5 et 10%",IF(AND(VLOOKUP($C20,Extraction_MorningStar[],99,FALSE)&gt;10,VLOOKUP($C20,Extraction_MorningStar[],99,FALSE)&lt;=50),"entre 10 et 50%",IF(AND(VLOOKUP($C20,Extraction_MorningStar[],99,FALSE)&gt;50,VLOOKUP($C20,Extraction_MorningStar[],99,FALSE)&lt;=100),"sup à 50%","NC"))))))</f>
        <v>inf à 1%</v>
      </c>
      <c r="AT20" s="16" t="str">
        <f>IF(VLOOKUP($C20,Extraction_MorningStar[],81,FALSE)=0,"nul",IF(AND(VLOOKUP($C20,Extraction_MorningStar[],81,FALSE)&gt;0,VLOOKUP($C20,Extraction_MorningStar[],81,FALSE)&lt;1),"inf à 1%",IF(AND(VLOOKUP($C20,Extraction_MorningStar[],81,FALSE)&gt;=1,VLOOKUP($C20,Extraction_MorningStar[],81,FALSE)&lt;=5),"entre 1 et 5%",IF(AND(VLOOKUP($C20,Extraction_MorningStar[],81,FALSE)&gt;5,VLOOKUP($C20,Extraction_MorningStar[],81,FALSE)&lt;=10),"entre 5 et 10%",IF(AND(VLOOKUP($C20,Extraction_MorningStar[],81,FALSE)&gt;10,VLOOKUP($C20,Extraction_MorningStar[],81,FALSE)&lt;=50),"entre 10 et 50%",IF(AND(VLOOKUP($C20,Extraction_MorningStar[],81,FALSE)&gt;50,VLOOKUP($C20,Extraction_MorningStar[],81,FALSE)&lt;=100),"sup à 50%","NC"))))))</f>
        <v>nul</v>
      </c>
      <c r="AU20" s="16" t="str">
        <f>IF(VLOOKUP($C20,Extraction_MorningStar[],102,FALSE)=0,"nul",IF(AND(VLOOKUP($C20,Extraction_MorningStar[],102,FALSE)&gt;0,VLOOKUP($C20,Extraction_MorningStar[],102,FALSE)&lt;1),"inf à 1%",IF(AND(VLOOKUP($C20,Extraction_MorningStar[],102,FALSE)&gt;=1,VLOOKUP($C20,Extraction_MorningStar[],102,FALSE)&lt;=5),"entre 1 et 5%",IF(AND(VLOOKUP($C20,Extraction_MorningStar[],102,FALSE)&gt;5,VLOOKUP($C20,Extraction_MorningStar[],102,FALSE)&lt;=10),"entre 5 et 10%",IF(AND(VLOOKUP($C20,Extraction_MorningStar[],102,FALSE)&gt;10,VLOOKUP($C20,Extraction_MorningStar[],102,FALSE)&lt;=50),"entre 10 et 50%",IF(AND(VLOOKUP($C20,Extraction_MorningStar[],102,FALSE)&gt;50,VLOOKUP($C20,Extraction_MorningStar[],102,FALSE)&lt;=100),"sup à 50%","NC"))))))</f>
        <v>nul</v>
      </c>
      <c r="AV20" s="15">
        <v>5</v>
      </c>
      <c r="AW20" s="17">
        <f>VLOOKUP(C20,Extraction_MorningStar[],223,FALSE)</f>
        <v>6</v>
      </c>
    </row>
    <row r="21" spans="1:49" x14ac:dyDescent="0.25">
      <c r="A21" t="s">
        <v>34</v>
      </c>
      <c r="B21" t="s">
        <v>911</v>
      </c>
      <c r="C21" s="35" t="s">
        <v>67</v>
      </c>
      <c r="D21" s="36" t="str">
        <f>VLOOKUP(Source!C21,Extraction_MorningStar[[ISIN]:[Catégorie Globale]],13,FALSE)</f>
        <v>Actions International Gdes Cap. Mixte</v>
      </c>
      <c r="E21" s="38" t="str">
        <f>VLOOKUP(C21,Extraction_MorningStar[[ISIN]:[Name]],2,FALSE)</f>
        <v>Ecofi Enjeux Futurs C</v>
      </c>
      <c r="F21" s="19" t="s">
        <v>36</v>
      </c>
      <c r="G21" s="15" t="str">
        <f>VLOOKUP(Source!C21,Extraction_MorningStar[[ISIN]:[Catégorie Morningstar]],11,FALSE)</f>
        <v>Europe Fonds ouverts  - Actions Secteur Ecologie</v>
      </c>
      <c r="H21" s="15" t="str">
        <f t="shared" si="0"/>
        <v>Monde</v>
      </c>
      <c r="I21" s="47" t="str">
        <f>VLOOKUP(C21,Extraction_MorningStar[],230,FALSE)</f>
        <v>Global</v>
      </c>
      <c r="J21" s="33" t="str">
        <f>VLOOKUP(C21,Extraction_MorningStar[],221,FALSE)</f>
        <v>MSCI World NR EUR</v>
      </c>
      <c r="K21" s="15">
        <f>VLOOKUP(C21,Extraction_MorningStar[[ISIN]:[Management Fee]],6,FALSE)</f>
        <v>2</v>
      </c>
      <c r="L21" s="34">
        <f>IF(VLOOKUP(C21,Extraction_MorningStar[[ISIN]:[Notation  Morningstar]],10,FALSE)=0,"Non noté",VLOOKUP(C21,Extraction_MorningStar[[ISIN]:[Notation  Morningstar]],10,FALSE))</f>
        <v>3</v>
      </c>
      <c r="M21" s="33" t="str">
        <f>VLOOKUP(C21,Extraction_MS_02022022!$A$2:$C$44,3,FALSE)</f>
        <v>Ecofi Investissements</v>
      </c>
      <c r="N21" s="33">
        <f>VLOOKUP(C21,Extraction_MorningStar[],210,FALSE)</f>
        <v>-17.459330000000001</v>
      </c>
      <c r="O21" s="33">
        <f>VLOOKUP(C21,Extraction_MorningStar[],211,FALSE)</f>
        <v>27.154540000000001</v>
      </c>
      <c r="P21" s="33">
        <f>VLOOKUP(C21,Extraction_MorningStar[],212,FALSE)</f>
        <v>6.2918799999999999</v>
      </c>
      <c r="Q21" s="33">
        <f>VLOOKUP(C21,Extraction_MorningStar[],212,FALSE)</f>
        <v>6.2918799999999999</v>
      </c>
      <c r="R21" s="33">
        <f>VLOOKUP(C21,Extraction_MorningStar[],213,FALSE)</f>
        <v>3.7884500000000001</v>
      </c>
      <c r="S21" s="15" t="s">
        <v>907</v>
      </c>
      <c r="T21" s="15"/>
      <c r="U21" s="15" t="str">
        <f t="shared" si="1"/>
        <v>Label ISR public</v>
      </c>
      <c r="V21" s="15" t="str">
        <f>IF(VLOOKUP(C21,Extraction_MorningStar[],224,FALSE)="Oui","Oui","Non")</f>
        <v>Oui</v>
      </c>
      <c r="W21" s="15" t="str">
        <f>IF(COUNTIF(ISIN_Greenfin!$A$1:$A$207,Source!C21)&gt;0,"Oui","Non")</f>
        <v>Non</v>
      </c>
      <c r="X21" s="15" t="str">
        <f>IF(COUNTIF(ISIN_Finansol!$A$1:$A$146,Source!C21)&gt;0,"Oui","Non")</f>
        <v>Non</v>
      </c>
      <c r="Y21" s="15" t="str">
        <f>VLOOKUP(C21,Suppéments_SDG[],3,FALSE)</f>
        <v>Non</v>
      </c>
      <c r="Z21" s="15" t="str">
        <f>VLOOKUP(C21,Suppéments_SDG[],4,FALSE)</f>
        <v>Oui</v>
      </c>
      <c r="AA21" s="15" t="str">
        <f>VLOOKUP(C21,Suppéments_SDG[],5,FALSE)</f>
        <v>Non</v>
      </c>
      <c r="AB21" s="15" t="str">
        <f>VLOOKUP(C21,Suppéments_SDG[],6,FALSE)</f>
        <v>Oui</v>
      </c>
      <c r="AC21" s="15" t="str">
        <f>IF(VLOOKUP($C21,Extraction_MorningStar[],191,FALSE)="Oui","Pornographie, ","")&amp;IF(VLOOKUP($C21,Extraction_MorningStar[],192,FALSE)="Oui","Alcool, ","")&amp;IF(VLOOKUP($C21,Extraction_MorningStar[],193,FALSE)="Oui","Tests sur les animaux, ","")&amp;IF(VLOOKUP($C21,Extraction_MorningStar[],194,FALSE)="Oui","Armes controversées, ","")&amp;IF(VLOOKUP($C21,Extraction_MorningStar[],195,FALSE)="Oui","Fourrures et  cuirs, ","")&amp;IF(VLOOKUP($C21,Extraction_MorningStar[],196,FALSE)="Oui","Jeux d'argent, ","")&amp;IF(VLOOKUP($C21,Extraction_MorningStar[],197,FALSE)="Oui","OGM, ","")&amp;IF(VLOOKUP($C21,Extraction_MorningStar[],198,FALSE)="Oui","Armées privées, ","")&amp;IF(VLOOKUP($C21,Extraction_MorningStar[],199,FALSE)="Oui","Nucléaire, ","")&amp;IF(VLOOKUP($C21,Extraction_MorningStar[],200,FALSE)="Oui","Huile de palme, ","")&amp;IF(VLOOKUP($C21,Extraction_MorningStar[],201,FALSE)="Oui","Pesticides, ","")&amp;IF(VLOOKUP($C21,Extraction_MorningStar[],202,FALSE)="Oui","Armes portatives, ","")&amp;IF(VLOOKUP($C21,Extraction_MorningStar[],203,FALSE)="Oui","Charbon thermique, ","")&amp;IF(VLOOKUP($C21,Extraction_MorningStar[],204,FALSE)="Oui","Tabac.","")</f>
        <v>Armes controversées, Jeux d'argent, Charbon thermique, Tabac.</v>
      </c>
      <c r="AD21" s="15" t="str">
        <f>VLOOKUP(C21,Suppéments_SDG[],7,FALSE)</f>
        <v>Article 9</v>
      </c>
      <c r="AE21" s="15" t="str">
        <f>VLOOKUP(C21,Suppéments_SDG[],8,FALSE)</f>
        <v>3, 4, 6, 7, 9, 11, 12, 13, 14, 15</v>
      </c>
      <c r="AF21" s="15" t="str">
        <f>IF(VLOOKUP(C21,Extraction_MorningStar[],107,FALSE)="Oui","Oui",IF(VLOOKUP(C21,Extraction_MorningStar[],107,FALSE)="Non","Non",IF(VLOOKUP(C21,Extraction_MorningStar[],107,FALSE)=0,"Non")))</f>
        <v>Oui</v>
      </c>
      <c r="AG21" s="15" t="str">
        <f>VLOOKUP(C21,Extraction_MorningStar[],15,FALSE)</f>
        <v>Haut</v>
      </c>
      <c r="AH21" s="15" t="str">
        <f t="shared" si="2"/>
        <v>OOOOO</v>
      </c>
      <c r="AI21" s="14" t="str">
        <f>IF(VLOOKUP($C21,Extraction_MorningStar[],72,FALSE)=0,"nul",IF(AND(VLOOKUP($C21,Extraction_MorningStar[],72,FALSE)&gt;0,VLOOKUP($C21,Extraction_MorningStar[],72,FALSE)&lt;1),"inf à 1%",IF(AND(VLOOKUP($C21,Extraction_MorningStar[],72,FALSE)&gt;=1,VLOOKUP($C21,Extraction_MorningStar[],72,FALSE)&lt;=5),"entre 1 et 5%",IF(AND(VLOOKUP($C21,Extraction_MorningStar[],72,FALSE)&gt;5,VLOOKUP($C21,Extraction_MorningStar[],72,FALSE)&lt;=10),"entre 5 et 10%",IF(AND(VLOOKUP($C21,Extraction_MorningStar[],72,FALSE)&gt;10,VLOOKUP($C21,Extraction_MorningStar[],72,FALSE)&lt;=50),"entre 10 et 50%",IF(AND(VLOOKUP($C21,Extraction_MorningStar[],72,FALSE)&gt;50,VLOOKUP($C21,Extraction_MorningStar[],72,FALSE)&lt;=100),"sup à 50%","NC"))))))</f>
        <v>nul</v>
      </c>
      <c r="AJ21" s="15" t="str">
        <f>IF(VLOOKUP($C21,Extraction_MorningStar[],66,FALSE)=0,"nul",IF(AND(VLOOKUP($C21,Extraction_MorningStar[],66,FALSE)&gt;0,VLOOKUP($C21,Extraction_MorningStar[],66,FALSE)&lt;1),"inf à 1%",IF(AND(VLOOKUP($C21,Extraction_MorningStar[],66,FALSE)&gt;=1,VLOOKUP($C21,Extraction_MorningStar[],66,FALSE)&lt;=5),"entre 1 et 5%",IF(AND(VLOOKUP($C21,Extraction_MorningStar[],66,FALSE)&gt;5,VLOOKUP($C21,Extraction_MorningStar[],66,FALSE)&lt;=10),"entre 5 et 10%",IF(AND(VLOOKUP($C21,Extraction_MorningStar[],66,FALSE)&gt;10,VLOOKUP($C21,Extraction_MorningStar[],66,FALSE)&lt;=50),"entre 10 et 50%",IF(AND(VLOOKUP($C21,Extraction_MorningStar[],66,FALSE)&gt;50,VLOOKUP($C21,Extraction_MorningStar[],66,FALSE)&lt;=100),"sup à 50%","NC"))))))</f>
        <v>entre 10 et 50%</v>
      </c>
      <c r="AK21" s="14" t="str">
        <f>IF(VLOOKUP($C21,Extraction_MorningStar[],63,FALSE)=0,"nul",IF(AND(VLOOKUP($C21,Extraction_MorningStar[],63,FALSE)&gt;0,VLOOKUP($C21,Extraction_MorningStar[],63,FALSE)&lt;1),"inf à 1%",IF(AND(VLOOKUP($C21,Extraction_MorningStar[],63,FALSE)&gt;=1,VLOOKUP($C21,Extraction_MorningStar[],63,FALSE)&lt;=5),"entre 1 et 5%",IF(AND(VLOOKUP($C21,Extraction_MorningStar[],63,FALSE)&gt;5,VLOOKUP($C21,Extraction_MorningStar[],63,FALSE)&lt;=10),"entre 5 et 10%",IF(AND(VLOOKUP($C21,Extraction_MorningStar[],63,FALSE)&gt;10,VLOOKUP($C21,Extraction_MorningStar[],63,FALSE)&lt;=50),"entre 10 et 50%",IF(AND(VLOOKUP($C21,Extraction_MorningStar[],63,FALSE)&gt;50,VLOOKUP($C21,Extraction_MorningStar[],63,FALSE)&lt;=100),"sup à 50%","NC"))))))</f>
        <v>nul</v>
      </c>
      <c r="AL21" s="14" t="str">
        <f>IF(VLOOKUP($C21,Extraction_MorningStar[],60,FALSE)=0,"nul",IF(AND(VLOOKUP($C21,Extraction_MorningStar[],60,FALSE)&gt;0,VLOOKUP($C21,Extraction_MorningStar[],60,FALSE)&lt;1),"inf à 1%",IF(AND(VLOOKUP($C21,Extraction_MorningStar[],60,FALSE)&gt;=1,VLOOKUP($C21,Extraction_MorningStar[],60,FALSE)&lt;=5),"entre 1 et 5%",IF(AND(VLOOKUP($C21,Extraction_MorningStar[],60,FALSE)&gt;5,VLOOKUP($C21,Extraction_MorningStar[],60,FALSE)&lt;=10),"entre 5 et 10%",IF(AND(VLOOKUP($C21,Extraction_MorningStar[],60,FALSE)&gt;10,VLOOKUP($C21,Extraction_MorningStar[],60,FALSE)&lt;=50),"entre 10 et 50%",IF(AND(VLOOKUP($C21,Extraction_MorningStar[],60,FALSE)&gt;50,VLOOKUP($C21,Extraction_MorningStar[],60,FALSE)&lt;=100),"sup à 50%","NC"))))))</f>
        <v>nul</v>
      </c>
      <c r="AM21" s="14" t="str">
        <f>IF(VLOOKUP($C21,Extraction_MorningStar[],78,FALSE)=0,"nul",IF(AND(VLOOKUP($C21,Extraction_MorningStar[],78,FALSE)&gt;0,VLOOKUP($C21,Extraction_MorningStar[],78,FALSE)&lt;1),"inf à 1%",IF(AND(VLOOKUP($C21,Extraction_MorningStar[],78,FALSE)&gt;=1,VLOOKUP($C21,Extraction_MorningStar[],78,FALSE)&lt;=5),"entre 1 et 5%",IF(AND(VLOOKUP($C21,Extraction_MorningStar[],78,FALSE)&gt;5,VLOOKUP($C21,Extraction_MorningStar[],78,FALSE)&lt;=10),"entre 5 et 10%",IF(AND(VLOOKUP($C21,Extraction_MorningStar[],78,FALSE)&gt;10,VLOOKUP($C21,Extraction_MorningStar[],78,FALSE)&lt;=50),"entre 10 et 50%",IF(AND(VLOOKUP($C21,Extraction_MorningStar[],78,FALSE)&gt;50,VLOOKUP($C21,Extraction_MorningStar[],78,FALSE)&lt;=100),"sup à 50%","NC"))))))</f>
        <v>nul</v>
      </c>
      <c r="AN21" s="15" t="str">
        <f>IF(VLOOKUP($C21,Extraction_MorningStar[],84,FALSE)=0,"nul",IF(AND(VLOOKUP($C21,Extraction_MorningStar[],84,FALSE)&gt;0,VLOOKUP($C21,Extraction_MorningStar[],84,FALSE)&lt;1),"inf à 1%",IF(AND(VLOOKUP($C21,Extraction_MorningStar[],84,FALSE)&gt;=1,VLOOKUP($C21,Extraction_MorningStar[],84,FALSE)&lt;=5),"entre 1 et 5%",IF(AND(VLOOKUP($C21,Extraction_MorningStar[],84,FALSE)&gt;5,VLOOKUP($C21,Extraction_MorningStar[],84,FALSE)&lt;=10),"entre 5 et 10%",IF(AND(VLOOKUP($C21,Extraction_MorningStar[],84,FALSE)&gt;10,VLOOKUP($C21,Extraction_MorningStar[],84,FALSE)&lt;=50),"entre 10 et 50%",IF(AND(VLOOKUP($C21,Extraction_MorningStar[],84,FALSE)&gt;50,VLOOKUP($C21,Extraction_MorningStar[],84,FALSE)&lt;=100),"sup à 50%","NC"))))))</f>
        <v>nul</v>
      </c>
      <c r="AO21" s="15" t="str">
        <f>IF(VLOOKUP($C21,Extraction_MorningStar[],87,FALSE)=0,"nul",IF(AND(VLOOKUP($C21,Extraction_MorningStar[],87,FALSE)&gt;0,VLOOKUP($C21,Extraction_MorningStar[],87,FALSE)&lt;1),"inf à 1%",IF(AND(VLOOKUP($C21,Extraction_MorningStar[],87,FALSE)&gt;=1,VLOOKUP($C21,Extraction_MorningStar[],87,FALSE)&lt;=5),"entre 1 et 5%",IF(AND(VLOOKUP($C21,Extraction_MorningStar[],87,FALSE)&gt;5,VLOOKUP($C21,Extraction_MorningStar[],87,FALSE)&lt;=10),"entre 5 et 10%",IF(AND(VLOOKUP($C21,Extraction_MorningStar[],87,FALSE)&gt;10,VLOOKUP($C21,Extraction_MorningStar[],87,FALSE)&lt;=50),"entre 10 et 50%",IF(AND(VLOOKUP($C21,Extraction_MorningStar[],87,FALSE)&gt;50,VLOOKUP($C21,Extraction_MorningStar[],87,FALSE)&lt;=100),"sup à 50%","NC"))))))</f>
        <v>nul</v>
      </c>
      <c r="AP21" s="14" t="str">
        <f>IF(VLOOKUP($C21,Extraction_MorningStar[],90,FALSE)=0,"nul",IF(AND(VLOOKUP($C21,Extraction_MorningStar[],90,FALSE)&gt;0,VLOOKUP($C21,Extraction_MorningStar[],90,FALSE)&lt;1),"inf à 1%",IF(AND(VLOOKUP($C21,Extraction_MorningStar[],90,FALSE)&gt;=1,VLOOKUP($C21,Extraction_MorningStar[],90,FALSE)&lt;=5),"entre 1 et 5%",IF(AND(VLOOKUP($C21,Extraction_MorningStar[],90,FALSE)&gt;5,VLOOKUP($C21,Extraction_MorningStar[],90,FALSE)&lt;=10),"entre 5 et 10%",IF(AND(VLOOKUP($C21,Extraction_MorningStar[],90,FALSE)&gt;10,VLOOKUP($C21,Extraction_MorningStar[],90,FALSE)&lt;=50),"entre 10 et 50%",IF(AND(VLOOKUP($C21,Extraction_MorningStar[],90,FALSE)&gt;50,VLOOKUP($C21,Extraction_MorningStar[],90,FALSE)&lt;=100),"sup à 50%","NC"))))))</f>
        <v>nul</v>
      </c>
      <c r="AQ21" s="14" t="str">
        <f>IF(VLOOKUP($C21,Extraction_MorningStar[],93,FALSE)=0,"nul",IF(AND(VLOOKUP($C21,Extraction_MorningStar[],93,FALSE)&gt;0,VLOOKUP($C21,Extraction_MorningStar[],93,FALSE)&lt;1),"inf à 1%",IF(AND(VLOOKUP($C21,Extraction_MorningStar[],93,FALSE)&gt;=1,VLOOKUP($C21,Extraction_MorningStar[],93,FALSE)&lt;=5),"entre 1 et 5%",IF(AND(VLOOKUP($C21,Extraction_MorningStar[],93,FALSE)&gt;5,VLOOKUP($C21,Extraction_MorningStar[],93,FALSE)&lt;=10),"entre 5 et 10%",IF(AND(VLOOKUP($C21,Extraction_MorningStar[],93,FALSE)&gt;10,VLOOKUP($C21,Extraction_MorningStar[],93,FALSE)&lt;=50),"entre 10 et 50%",IF(AND(VLOOKUP($C21,Extraction_MorningStar[],93,FALSE)&gt;50,VLOOKUP($C21,Extraction_MorningStar[],93,FALSE)&lt;=100),"sup à 50%","NC"))))))</f>
        <v>nul</v>
      </c>
      <c r="AR21" s="14" t="str">
        <f>IF(VLOOKUP($C21,Extraction_MorningStar[],96,FALSE)=0,"nul",IF(AND(VLOOKUP($C21,Extraction_MorningStar[],96,FALSE)&gt;0,VLOOKUP($C21,Extraction_MorningStar[],96,FALSE)&lt;1),"inf à 1%",IF(AND(VLOOKUP($C21,Extraction_MorningStar[],96,FALSE)&gt;=1,VLOOKUP($C21,Extraction_MorningStar[],96,FALSE)&lt;=5),"entre 1 et 5%",IF(AND(VLOOKUP($C21,Extraction_MorningStar[],96,FALSE)&gt;5,VLOOKUP($C21,Extraction_MorningStar[],96,FALSE)&lt;=10),"entre 5 et 10%",IF(AND(VLOOKUP($C21,Extraction_MorningStar[],96,FALSE)&gt;10,VLOOKUP($C21,Extraction_MorningStar[],96,FALSE)&lt;=50),"entre 10 et 50%",IF(AND(VLOOKUP($C21,Extraction_MorningStar[],96,FALSE)&gt;50,VLOOKUP($C21,Extraction_MorningStar[],96,FALSE)&lt;=100),"sup à 50%","NC"))))))</f>
        <v>nul</v>
      </c>
      <c r="AS21" s="14" t="str">
        <f>IF(VLOOKUP($C21,Extraction_MorningStar[],99,FALSE)=0,"nul",IF(AND(VLOOKUP($C21,Extraction_MorningStar[],99,FALSE)&gt;0,VLOOKUP($C21,Extraction_MorningStar[],99,FALSE)&lt;1),"inf à 1%",IF(AND(VLOOKUP($C21,Extraction_MorningStar[],99,FALSE)&gt;=1,VLOOKUP($C21,Extraction_MorningStar[],99,FALSE)&lt;=5),"entre 1 et 5%",IF(AND(VLOOKUP($C21,Extraction_MorningStar[],99,FALSE)&gt;5,VLOOKUP($C21,Extraction_MorningStar[],99,FALSE)&lt;=10),"entre 5 et 10%",IF(AND(VLOOKUP($C21,Extraction_MorningStar[],99,FALSE)&gt;10,VLOOKUP($C21,Extraction_MorningStar[],99,FALSE)&lt;=50),"entre 10 et 50%",IF(AND(VLOOKUP($C21,Extraction_MorningStar[],99,FALSE)&gt;50,VLOOKUP($C21,Extraction_MorningStar[],99,FALSE)&lt;=100),"sup à 50%","NC"))))))</f>
        <v>nul</v>
      </c>
      <c r="AT21" s="16" t="str">
        <f>IF(VLOOKUP($C21,Extraction_MorningStar[],81,FALSE)=0,"nul",IF(AND(VLOOKUP($C21,Extraction_MorningStar[],81,FALSE)&gt;0,VLOOKUP($C21,Extraction_MorningStar[],81,FALSE)&lt;1),"inf à 1%",IF(AND(VLOOKUP($C21,Extraction_MorningStar[],81,FALSE)&gt;=1,VLOOKUP($C21,Extraction_MorningStar[],81,FALSE)&lt;=5),"entre 1 et 5%",IF(AND(VLOOKUP($C21,Extraction_MorningStar[],81,FALSE)&gt;5,VLOOKUP($C21,Extraction_MorningStar[],81,FALSE)&lt;=10),"entre 5 et 10%",IF(AND(VLOOKUP($C21,Extraction_MorningStar[],81,FALSE)&gt;10,VLOOKUP($C21,Extraction_MorningStar[],81,FALSE)&lt;=50),"entre 10 et 50%",IF(AND(VLOOKUP($C21,Extraction_MorningStar[],81,FALSE)&gt;50,VLOOKUP($C21,Extraction_MorningStar[],81,FALSE)&lt;=100),"sup à 50%","NC"))))))</f>
        <v>nul</v>
      </c>
      <c r="AU21" s="16" t="str">
        <f>IF(VLOOKUP($C21,Extraction_MorningStar[],102,FALSE)=0,"nul",IF(AND(VLOOKUP($C21,Extraction_MorningStar[],102,FALSE)&gt;0,VLOOKUP($C21,Extraction_MorningStar[],102,FALSE)&lt;1),"inf à 1%",IF(AND(VLOOKUP($C21,Extraction_MorningStar[],102,FALSE)&gt;=1,VLOOKUP($C21,Extraction_MorningStar[],102,FALSE)&lt;=5),"entre 1 et 5%",IF(AND(VLOOKUP($C21,Extraction_MorningStar[],102,FALSE)&gt;5,VLOOKUP($C21,Extraction_MorningStar[],102,FALSE)&lt;=10),"entre 5 et 10%",IF(AND(VLOOKUP($C21,Extraction_MorningStar[],102,FALSE)&gt;10,VLOOKUP($C21,Extraction_MorningStar[],102,FALSE)&lt;=50),"entre 10 et 50%",IF(AND(VLOOKUP($C21,Extraction_MorningStar[],102,FALSE)&gt;50,VLOOKUP($C21,Extraction_MorningStar[],102,FALSE)&lt;=100),"sup à 50%","NC"))))))</f>
        <v>nul</v>
      </c>
      <c r="AV21" s="15">
        <v>2</v>
      </c>
      <c r="AW21" s="17">
        <f>VLOOKUP(C21,Extraction_MorningStar[],223,FALSE)</f>
        <v>6</v>
      </c>
    </row>
    <row r="22" spans="1:49" x14ac:dyDescent="0.25">
      <c r="A22" t="s">
        <v>34</v>
      </c>
      <c r="B22" t="s">
        <v>911</v>
      </c>
      <c r="C22" s="35" t="s">
        <v>107</v>
      </c>
      <c r="D22" s="36" t="str">
        <f>VLOOKUP(Source!C22,Extraction_MorningStar[[ISIN]:[Catégorie Globale]],13,FALSE)</f>
        <v>Cautious Allocation</v>
      </c>
      <c r="E22" s="38" t="str">
        <f>VLOOKUP(C22,Extraction_MorningStar[[ISIN]:[Name]],2,FALSE)</f>
        <v>Trusteam Optimum A</v>
      </c>
      <c r="F22" s="19" t="s">
        <v>41</v>
      </c>
      <c r="G22" s="15" t="str">
        <f>VLOOKUP(Source!C22,Extraction_MorningStar[[ISIN]:[Catégorie Morningstar]],11,FALSE)</f>
        <v>Europe Fonds ouverts  - Allocation EUR Prudente</v>
      </c>
      <c r="H22" s="15" t="str">
        <f t="shared" si="0"/>
        <v>Zone Euro</v>
      </c>
      <c r="I22" s="47" t="str">
        <f>VLOOKUP(C22,Extraction_MorningStar[],230,FALSE)</f>
        <v>Euroland</v>
      </c>
      <c r="J22" s="33" t="str">
        <f>VLOOKUP(C22,Extraction_MorningStar[],221,FALSE)</f>
        <v>FTSE Eurozone Govt Bond 1-3Y TR EUR</v>
      </c>
      <c r="K22" s="15">
        <f>VLOOKUP(C22,Extraction_MorningStar[[ISIN]:[Management Fee]],6,FALSE)</f>
        <v>1.2</v>
      </c>
      <c r="L22" s="34">
        <f>IF(VLOOKUP(C22,Extraction_MorningStar[[ISIN]:[Notation  Morningstar]],10,FALSE)=0,"Non noté",VLOOKUP(C22,Extraction_MorningStar[[ISIN]:[Notation  Morningstar]],10,FALSE))</f>
        <v>3</v>
      </c>
      <c r="M22" s="33" t="str">
        <f>VLOOKUP(C22,Extraction_MS_02022022!$A$2:$C$44,3,FALSE)</f>
        <v>TrusTeam Finance</v>
      </c>
      <c r="N22" s="33">
        <f>VLOOKUP(C22,Extraction_MorningStar[],210,FALSE)</f>
        <v>-9.2267499999999991</v>
      </c>
      <c r="O22" s="33">
        <f>VLOOKUP(C22,Extraction_MorningStar[],211,FALSE)</f>
        <v>2.4327999999999999</v>
      </c>
      <c r="P22" s="33">
        <f>VLOOKUP(C22,Extraction_MorningStar[],212,FALSE)</f>
        <v>0.88507000000000002</v>
      </c>
      <c r="Q22" s="33">
        <f>VLOOKUP(C22,Extraction_MorningStar[],212,FALSE)</f>
        <v>0.88507000000000002</v>
      </c>
      <c r="R22" s="33">
        <f>VLOOKUP(C22,Extraction_MorningStar[],213,FALSE)</f>
        <v>-2.0132099999999999</v>
      </c>
      <c r="S22" s="15" t="s">
        <v>907</v>
      </c>
      <c r="T22" s="15"/>
      <c r="U22" s="15" t="str">
        <f t="shared" si="1"/>
        <v>Label ISR public</v>
      </c>
      <c r="V22" s="15" t="str">
        <f>IF(VLOOKUP(C22,Extraction_MorningStar[],224,FALSE)="Oui","Oui","Non")</f>
        <v>Oui</v>
      </c>
      <c r="W22" s="15" t="str">
        <f>IF(COUNTIF(ISIN_Greenfin!$A$1:$A$207,Source!C22)&gt;0,"Oui","Non")</f>
        <v>Non</v>
      </c>
      <c r="X22" s="15" t="str">
        <f>IF(COUNTIF(ISIN_Finansol!$A$1:$A$146,Source!C22)&gt;0,"Oui","Non")</f>
        <v>Non</v>
      </c>
      <c r="Y22" s="15" t="str">
        <f>VLOOKUP(C22,Suppéments_SDG[],3,FALSE)</f>
        <v>Non</v>
      </c>
      <c r="Z22" s="15" t="str">
        <f>VLOOKUP(C22,Suppéments_SDG[],4,FALSE)</f>
        <v>Oui</v>
      </c>
      <c r="AA22" s="15" t="str">
        <f>VLOOKUP(C22,Suppéments_SDG[],5,FALSE)</f>
        <v>Non</v>
      </c>
      <c r="AB22" s="15" t="str">
        <f>VLOOKUP(C22,Suppéments_SDG[],6,FALSE)</f>
        <v>Oui</v>
      </c>
      <c r="AC22" s="15" t="s">
        <v>831</v>
      </c>
      <c r="AD22" s="15" t="str">
        <f>VLOOKUP(C22,Suppéments_SDG[],7,FALSE)</f>
        <v>Article 8</v>
      </c>
      <c r="AE22" s="15" t="str">
        <f>VLOOKUP(C22,Suppéments_SDG[],8,FALSE)</f>
        <v>3, 5, 7, 9, 14</v>
      </c>
      <c r="AF22" s="15" t="str">
        <f>IF(VLOOKUP(C22,Extraction_MorningStar[],107,FALSE)="Oui","Oui",IF(VLOOKUP(C22,Extraction_MorningStar[],107,FALSE)="Non","Non",IF(VLOOKUP(C22,Extraction_MorningStar[],107,FALSE)=0,"Non")))</f>
        <v>Oui</v>
      </c>
      <c r="AG22" s="15" t="str">
        <f>VLOOKUP(C22,Extraction_MorningStar[],15,FALSE)</f>
        <v>Haut</v>
      </c>
      <c r="AH22" s="15" t="str">
        <f t="shared" si="2"/>
        <v>OOOOO</v>
      </c>
      <c r="AI22" s="14" t="str">
        <f>IF(VLOOKUP($C22,Extraction_MorningStar[],72,FALSE)=0,"nul",IF(AND(VLOOKUP($C22,Extraction_MorningStar[],72,FALSE)&gt;0,VLOOKUP($C22,Extraction_MorningStar[],72,FALSE)&lt;1),"inf à 1%",IF(AND(VLOOKUP($C22,Extraction_MorningStar[],72,FALSE)&gt;=1,VLOOKUP($C22,Extraction_MorningStar[],72,FALSE)&lt;=5),"entre 1 et 5%",IF(AND(VLOOKUP($C22,Extraction_MorningStar[],72,FALSE)&gt;5,VLOOKUP($C22,Extraction_MorningStar[],72,FALSE)&lt;=10),"entre 5 et 10%",IF(AND(VLOOKUP($C22,Extraction_MorningStar[],72,FALSE)&gt;10,VLOOKUP($C22,Extraction_MorningStar[],72,FALSE)&lt;=50),"entre 10 et 50%",IF(AND(VLOOKUP($C22,Extraction_MorningStar[],72,FALSE)&gt;50,VLOOKUP($C22,Extraction_MorningStar[],72,FALSE)&lt;=100),"sup à 50%","NC"))))))</f>
        <v>nul</v>
      </c>
      <c r="AJ22" s="15" t="str">
        <f>IF(VLOOKUP($C22,Extraction_MorningStar[],66,FALSE)=0,"nul",IF(AND(VLOOKUP($C22,Extraction_MorningStar[],66,FALSE)&gt;0,VLOOKUP($C22,Extraction_MorningStar[],66,FALSE)&lt;1),"inf à 1%",IF(AND(VLOOKUP($C22,Extraction_MorningStar[],66,FALSE)&gt;=1,VLOOKUP($C22,Extraction_MorningStar[],66,FALSE)&lt;=5),"entre 1 et 5%",IF(AND(VLOOKUP($C22,Extraction_MorningStar[],66,FALSE)&gt;5,VLOOKUP($C22,Extraction_MorningStar[],66,FALSE)&lt;=10),"entre 5 et 10%",IF(AND(VLOOKUP($C22,Extraction_MorningStar[],66,FALSE)&gt;10,VLOOKUP($C22,Extraction_MorningStar[],66,FALSE)&lt;=50),"entre 10 et 50%",IF(AND(VLOOKUP($C22,Extraction_MorningStar[],66,FALSE)&gt;50,VLOOKUP($C22,Extraction_MorningStar[],66,FALSE)&lt;=100),"sup à 50%","NC"))))))</f>
        <v>entre 5 et 10%</v>
      </c>
      <c r="AK22" s="14" t="str">
        <f>IF(VLOOKUP($C22,Extraction_MorningStar[],63,FALSE)=0,"nul",IF(AND(VLOOKUP($C22,Extraction_MorningStar[],63,FALSE)&gt;0,VLOOKUP($C22,Extraction_MorningStar[],63,FALSE)&lt;1),"inf à 1%",IF(AND(VLOOKUP($C22,Extraction_MorningStar[],63,FALSE)&gt;=1,VLOOKUP($C22,Extraction_MorningStar[],63,FALSE)&lt;=5),"entre 1 et 5%",IF(AND(VLOOKUP($C22,Extraction_MorningStar[],63,FALSE)&gt;5,VLOOKUP($C22,Extraction_MorningStar[],63,FALSE)&lt;=10),"entre 5 et 10%",IF(AND(VLOOKUP($C22,Extraction_MorningStar[],63,FALSE)&gt;10,VLOOKUP($C22,Extraction_MorningStar[],63,FALSE)&lt;=50),"entre 10 et 50%",IF(AND(VLOOKUP($C22,Extraction_MorningStar[],63,FALSE)&gt;50,VLOOKUP($C22,Extraction_MorningStar[],63,FALSE)&lt;=100),"sup à 50%","NC"))))))</f>
        <v>inf à 1%</v>
      </c>
      <c r="AL22" s="14" t="str">
        <f>IF(VLOOKUP($C22,Extraction_MorningStar[],60,FALSE)=0,"nul",IF(AND(VLOOKUP($C22,Extraction_MorningStar[],60,FALSE)&gt;0,VLOOKUP($C22,Extraction_MorningStar[],60,FALSE)&lt;1),"inf à 1%",IF(AND(VLOOKUP($C22,Extraction_MorningStar[],60,FALSE)&gt;=1,VLOOKUP($C22,Extraction_MorningStar[],60,FALSE)&lt;=5),"entre 1 et 5%",IF(AND(VLOOKUP($C22,Extraction_MorningStar[],60,FALSE)&gt;5,VLOOKUP($C22,Extraction_MorningStar[],60,FALSE)&lt;=10),"entre 5 et 10%",IF(AND(VLOOKUP($C22,Extraction_MorningStar[],60,FALSE)&gt;10,VLOOKUP($C22,Extraction_MorningStar[],60,FALSE)&lt;=50),"entre 10 et 50%",IF(AND(VLOOKUP($C22,Extraction_MorningStar[],60,FALSE)&gt;50,VLOOKUP($C22,Extraction_MorningStar[],60,FALSE)&lt;=100),"sup à 50%","NC"))))))</f>
        <v>nul</v>
      </c>
      <c r="AM22" s="14" t="str">
        <f>IF(VLOOKUP($C22,Extraction_MorningStar[],78,FALSE)=0,"nul",IF(AND(VLOOKUP($C22,Extraction_MorningStar[],78,FALSE)&gt;0,VLOOKUP($C22,Extraction_MorningStar[],78,FALSE)&lt;1),"inf à 1%",IF(AND(VLOOKUP($C22,Extraction_MorningStar[],78,FALSE)&gt;=1,VLOOKUP($C22,Extraction_MorningStar[],78,FALSE)&lt;=5),"entre 1 et 5%",IF(AND(VLOOKUP($C22,Extraction_MorningStar[],78,FALSE)&gt;5,VLOOKUP($C22,Extraction_MorningStar[],78,FALSE)&lt;=10),"entre 5 et 10%",IF(AND(VLOOKUP($C22,Extraction_MorningStar[],78,FALSE)&gt;10,VLOOKUP($C22,Extraction_MorningStar[],78,FALSE)&lt;=50),"entre 10 et 50%",IF(AND(VLOOKUP($C22,Extraction_MorningStar[],78,FALSE)&gt;50,VLOOKUP($C22,Extraction_MorningStar[],78,FALSE)&lt;=100),"sup à 50%","NC"))))))</f>
        <v>nul</v>
      </c>
      <c r="AN22" s="15" t="str">
        <f>IF(VLOOKUP($C22,Extraction_MorningStar[],84,FALSE)=0,"nul",IF(AND(VLOOKUP($C22,Extraction_MorningStar[],84,FALSE)&gt;0,VLOOKUP($C22,Extraction_MorningStar[],84,FALSE)&lt;1),"inf à 1%",IF(AND(VLOOKUP($C22,Extraction_MorningStar[],84,FALSE)&gt;=1,VLOOKUP($C22,Extraction_MorningStar[],84,FALSE)&lt;=5),"entre 1 et 5%",IF(AND(VLOOKUP($C22,Extraction_MorningStar[],84,FALSE)&gt;5,VLOOKUP($C22,Extraction_MorningStar[],84,FALSE)&lt;=10),"entre 5 et 10%",IF(AND(VLOOKUP($C22,Extraction_MorningStar[],84,FALSE)&gt;10,VLOOKUP($C22,Extraction_MorningStar[],84,FALSE)&lt;=50),"entre 10 et 50%",IF(AND(VLOOKUP($C22,Extraction_MorningStar[],84,FALSE)&gt;50,VLOOKUP($C22,Extraction_MorningStar[],84,FALSE)&lt;=100),"sup à 50%","NC"))))))</f>
        <v>nul</v>
      </c>
      <c r="AO22" s="15" t="str">
        <f>IF(VLOOKUP($C22,Extraction_MorningStar[],87,FALSE)=0,"nul",IF(AND(VLOOKUP($C22,Extraction_MorningStar[],87,FALSE)&gt;0,VLOOKUP($C22,Extraction_MorningStar[],87,FALSE)&lt;1),"inf à 1%",IF(AND(VLOOKUP($C22,Extraction_MorningStar[],87,FALSE)&gt;=1,VLOOKUP($C22,Extraction_MorningStar[],87,FALSE)&lt;=5),"entre 1 et 5%",IF(AND(VLOOKUP($C22,Extraction_MorningStar[],87,FALSE)&gt;5,VLOOKUP($C22,Extraction_MorningStar[],87,FALSE)&lt;=10),"entre 5 et 10%",IF(AND(VLOOKUP($C22,Extraction_MorningStar[],87,FALSE)&gt;10,VLOOKUP($C22,Extraction_MorningStar[],87,FALSE)&lt;=50),"entre 10 et 50%",IF(AND(VLOOKUP($C22,Extraction_MorningStar[],87,FALSE)&gt;50,VLOOKUP($C22,Extraction_MorningStar[],87,FALSE)&lt;=100),"sup à 50%","NC"))))))</f>
        <v>inf à 1%</v>
      </c>
      <c r="AP22" s="14" t="str">
        <f>IF(VLOOKUP($C22,Extraction_MorningStar[],90,FALSE)=0,"nul",IF(AND(VLOOKUP($C22,Extraction_MorningStar[],90,FALSE)&gt;0,VLOOKUP($C22,Extraction_MorningStar[],90,FALSE)&lt;1),"inf à 1%",IF(AND(VLOOKUP($C22,Extraction_MorningStar[],90,FALSE)&gt;=1,VLOOKUP($C22,Extraction_MorningStar[],90,FALSE)&lt;=5),"entre 1 et 5%",IF(AND(VLOOKUP($C22,Extraction_MorningStar[],90,FALSE)&gt;5,VLOOKUP($C22,Extraction_MorningStar[],90,FALSE)&lt;=10),"entre 5 et 10%",IF(AND(VLOOKUP($C22,Extraction_MorningStar[],90,FALSE)&gt;10,VLOOKUP($C22,Extraction_MorningStar[],90,FALSE)&lt;=50),"entre 10 et 50%",IF(AND(VLOOKUP($C22,Extraction_MorningStar[],90,FALSE)&gt;50,VLOOKUP($C22,Extraction_MorningStar[],90,FALSE)&lt;=100),"sup à 50%","NC"))))))</f>
        <v>nul</v>
      </c>
      <c r="AQ22" s="14" t="str">
        <f>IF(VLOOKUP($C22,Extraction_MorningStar[],93,FALSE)=0,"nul",IF(AND(VLOOKUP($C22,Extraction_MorningStar[],93,FALSE)&gt;0,VLOOKUP($C22,Extraction_MorningStar[],93,FALSE)&lt;1),"inf à 1%",IF(AND(VLOOKUP($C22,Extraction_MorningStar[],93,FALSE)&gt;=1,VLOOKUP($C22,Extraction_MorningStar[],93,FALSE)&lt;=5),"entre 1 et 5%",IF(AND(VLOOKUP($C22,Extraction_MorningStar[],93,FALSE)&gt;5,VLOOKUP($C22,Extraction_MorningStar[],93,FALSE)&lt;=10),"entre 5 et 10%",IF(AND(VLOOKUP($C22,Extraction_MorningStar[],93,FALSE)&gt;10,VLOOKUP($C22,Extraction_MorningStar[],93,FALSE)&lt;=50),"entre 10 et 50%",IF(AND(VLOOKUP($C22,Extraction_MorningStar[],93,FALSE)&gt;50,VLOOKUP($C22,Extraction_MorningStar[],93,FALSE)&lt;=100),"sup à 50%","NC"))))))</f>
        <v>nul</v>
      </c>
      <c r="AR22" s="14" t="str">
        <f>IF(VLOOKUP($C22,Extraction_MorningStar[],96,FALSE)=0,"nul",IF(AND(VLOOKUP($C22,Extraction_MorningStar[],96,FALSE)&gt;0,VLOOKUP($C22,Extraction_MorningStar[],96,FALSE)&lt;1),"inf à 1%",IF(AND(VLOOKUP($C22,Extraction_MorningStar[],96,FALSE)&gt;=1,VLOOKUP($C22,Extraction_MorningStar[],96,FALSE)&lt;=5),"entre 1 et 5%",IF(AND(VLOOKUP($C22,Extraction_MorningStar[],96,FALSE)&gt;5,VLOOKUP($C22,Extraction_MorningStar[],96,FALSE)&lt;=10),"entre 5 et 10%",IF(AND(VLOOKUP($C22,Extraction_MorningStar[],96,FALSE)&gt;10,VLOOKUP($C22,Extraction_MorningStar[],96,FALSE)&lt;=50),"entre 10 et 50%",IF(AND(VLOOKUP($C22,Extraction_MorningStar[],96,FALSE)&gt;50,VLOOKUP($C22,Extraction_MorningStar[],96,FALSE)&lt;=100),"sup à 50%","NC"))))))</f>
        <v>nul</v>
      </c>
      <c r="AS22" s="14" t="str">
        <f>IF(VLOOKUP($C22,Extraction_MorningStar[],99,FALSE)=0,"nul",IF(AND(VLOOKUP($C22,Extraction_MorningStar[],99,FALSE)&gt;0,VLOOKUP($C22,Extraction_MorningStar[],99,FALSE)&lt;1),"inf à 1%",IF(AND(VLOOKUP($C22,Extraction_MorningStar[],99,FALSE)&gt;=1,VLOOKUP($C22,Extraction_MorningStar[],99,FALSE)&lt;=5),"entre 1 et 5%",IF(AND(VLOOKUP($C22,Extraction_MorningStar[],99,FALSE)&gt;5,VLOOKUP($C22,Extraction_MorningStar[],99,FALSE)&lt;=10),"entre 5 et 10%",IF(AND(VLOOKUP($C22,Extraction_MorningStar[],99,FALSE)&gt;10,VLOOKUP($C22,Extraction_MorningStar[],99,FALSE)&lt;=50),"entre 10 et 50%",IF(AND(VLOOKUP($C22,Extraction_MorningStar[],99,FALSE)&gt;50,VLOOKUP($C22,Extraction_MorningStar[],99,FALSE)&lt;=100),"sup à 50%","NC"))))))</f>
        <v>nul</v>
      </c>
      <c r="AT22" s="16" t="str">
        <f>IF(VLOOKUP($C22,Extraction_MorningStar[],81,FALSE)=0,"nul",IF(AND(VLOOKUP($C22,Extraction_MorningStar[],81,FALSE)&gt;0,VLOOKUP($C22,Extraction_MorningStar[],81,FALSE)&lt;1),"inf à 1%",IF(AND(VLOOKUP($C22,Extraction_MorningStar[],81,FALSE)&gt;=1,VLOOKUP($C22,Extraction_MorningStar[],81,FALSE)&lt;=5),"entre 1 et 5%",IF(AND(VLOOKUP($C22,Extraction_MorningStar[],81,FALSE)&gt;5,VLOOKUP($C22,Extraction_MorningStar[],81,FALSE)&lt;=10),"entre 5 et 10%",IF(AND(VLOOKUP($C22,Extraction_MorningStar[],81,FALSE)&gt;10,VLOOKUP($C22,Extraction_MorningStar[],81,FALSE)&lt;=50),"entre 10 et 50%",IF(AND(VLOOKUP($C22,Extraction_MorningStar[],81,FALSE)&gt;50,VLOOKUP($C22,Extraction_MorningStar[],81,FALSE)&lt;=100),"sup à 50%","NC"))))))</f>
        <v>nul</v>
      </c>
      <c r="AU22" s="16" t="str">
        <f>IF(VLOOKUP($C22,Extraction_MorningStar[],102,FALSE)=0,"nul",IF(AND(VLOOKUP($C22,Extraction_MorningStar[],102,FALSE)&gt;0,VLOOKUP($C22,Extraction_MorningStar[],102,FALSE)&lt;1),"inf à 1%",IF(AND(VLOOKUP($C22,Extraction_MorningStar[],102,FALSE)&gt;=1,VLOOKUP($C22,Extraction_MorningStar[],102,FALSE)&lt;=5),"entre 1 et 5%",IF(AND(VLOOKUP($C22,Extraction_MorningStar[],102,FALSE)&gt;5,VLOOKUP($C22,Extraction_MorningStar[],102,FALSE)&lt;=10),"entre 5 et 10%",IF(AND(VLOOKUP($C22,Extraction_MorningStar[],102,FALSE)&gt;10,VLOOKUP($C22,Extraction_MorningStar[],102,FALSE)&lt;=50),"entre 10 et 50%",IF(AND(VLOOKUP($C22,Extraction_MorningStar[],102,FALSE)&gt;50,VLOOKUP($C22,Extraction_MorningStar[],102,FALSE)&lt;=100),"sup à 50%","NC"))))))</f>
        <v>nul</v>
      </c>
      <c r="AV22" s="15">
        <v>3</v>
      </c>
      <c r="AW22" s="17">
        <f>VLOOKUP(C22,Extraction_MorningStar[],223,FALSE)</f>
        <v>3</v>
      </c>
    </row>
    <row r="23" spans="1:49" x14ac:dyDescent="0.25">
      <c r="A23" t="s">
        <v>34</v>
      </c>
      <c r="B23" t="s">
        <v>911</v>
      </c>
      <c r="C23" s="35" t="s">
        <v>79</v>
      </c>
      <c r="D23" s="36" t="str">
        <f>VLOOKUP(Source!C23,Extraction_MorningStar[[ISIN]:[Catégorie Globale]],13,FALSE)</f>
        <v>Produits de taux mondiaux</v>
      </c>
      <c r="E23" s="38" t="str">
        <f>VLOOKUP(C23,Extraction_MorningStar[[ISIN]:[Name]],2,FALSE)</f>
        <v>Mirova Global Green Bd R/A (EUR)</v>
      </c>
      <c r="F23" s="19" t="s">
        <v>69</v>
      </c>
      <c r="G23" s="15" t="str">
        <f>VLOOKUP(Source!C23,Extraction_MorningStar[[ISIN]:[Catégorie Morningstar]],11,FALSE)</f>
        <v>Europe Fonds ouverts  - Obligations Internationales Couvertes en EUR</v>
      </c>
      <c r="H23" s="15" t="str">
        <f t="shared" si="0"/>
        <v>Monde</v>
      </c>
      <c r="I23" s="47" t="str">
        <f>VLOOKUP(C23,Extraction_MorningStar[],230,FALSE)</f>
        <v>Global</v>
      </c>
      <c r="J23" s="33" t="str">
        <f>VLOOKUP(C23,Extraction_MorningStar[],221,FALSE)</f>
        <v>Bloomberg MSCI Glb Green Bd TR Hdg EUR</v>
      </c>
      <c r="K23" s="15">
        <f>VLOOKUP(C23,Extraction_MorningStar[[ISIN]:[Management Fee]],6,FALSE)</f>
        <v>0.8</v>
      </c>
      <c r="L23" s="34">
        <f>IF(VLOOKUP(C23,Extraction_MorningStar[[ISIN]:[Notation  Morningstar]],10,FALSE)=0,"Non noté",VLOOKUP(C23,Extraction_MorningStar[[ISIN]:[Notation  Morningstar]],10,FALSE))</f>
        <v>2</v>
      </c>
      <c r="M23" s="33" t="str">
        <f>VLOOKUP(C23,Extraction_MS_02022022!$A$2:$C$44,3,FALSE)</f>
        <v>Natixis Investment Managers International</v>
      </c>
      <c r="N23" s="33">
        <f>VLOOKUP(C23,Extraction_MorningStar[],210,FALSE)</f>
        <v>-20.66338</v>
      </c>
      <c r="O23" s="33">
        <f>VLOOKUP(C23,Extraction_MorningStar[],211,FALSE)</f>
        <v>-3.8845399999999999</v>
      </c>
      <c r="P23" s="33">
        <f>VLOOKUP(C23,Extraction_MorningStar[],212,FALSE)</f>
        <v>5.5075799999999999</v>
      </c>
      <c r="Q23" s="33">
        <f>VLOOKUP(C23,Extraction_MorningStar[],212,FALSE)</f>
        <v>5.5075799999999999</v>
      </c>
      <c r="R23" s="33">
        <f>VLOOKUP(C23,Extraction_MorningStar[],213,FALSE)</f>
        <v>-6.92943</v>
      </c>
      <c r="S23" s="15" t="s">
        <v>907</v>
      </c>
      <c r="T23" s="15"/>
      <c r="U23" s="15" t="str">
        <f t="shared" si="1"/>
        <v>Label ISR public, Label Greenfin</v>
      </c>
      <c r="V23" s="15" t="str">
        <f>IF(VLOOKUP(C23,Extraction_MorningStar[],224,FALSE)="Oui","Oui","Non")</f>
        <v>Oui</v>
      </c>
      <c r="W23" s="15" t="str">
        <f>IF(COUNTIF(ISIN_Greenfin!$A$1:$A$207,Source!C23)&gt;0,"Oui","Non")</f>
        <v>Oui</v>
      </c>
      <c r="X23" s="15" t="str">
        <f>IF(COUNTIF(ISIN_Finansol!$A$1:$A$146,Source!C23)&gt;0,"Oui","Non")</f>
        <v>Non</v>
      </c>
      <c r="Y23" s="15" t="str">
        <f>VLOOKUP(C23,Suppéments_SDG[],3,FALSE)</f>
        <v>Non</v>
      </c>
      <c r="Z23" s="15" t="str">
        <f>VLOOKUP(C23,Suppéments_SDG[],4,FALSE)</f>
        <v>Oui</v>
      </c>
      <c r="AA23" s="15" t="str">
        <f>VLOOKUP(C23,Suppéments_SDG[],5,FALSE)</f>
        <v>Oui</v>
      </c>
      <c r="AB23" s="15" t="str">
        <f>VLOOKUP(C23,Suppéments_SDG[],6,FALSE)</f>
        <v>Oui</v>
      </c>
      <c r="AC23" s="15" t="str">
        <f>IF(VLOOKUP($C23,Extraction_MorningStar[],191,FALSE)="Oui","Pornographie, ","")&amp;IF(VLOOKUP($C23,Extraction_MorningStar[],192,FALSE)="Oui","Alcool, ","")&amp;IF(VLOOKUP($C23,Extraction_MorningStar[],193,FALSE)="Oui","Tests sur les animaux, ","")&amp;IF(VLOOKUP($C23,Extraction_MorningStar[],194,FALSE)="Oui","Armes controversées, ","")&amp;IF(VLOOKUP($C23,Extraction_MorningStar[],195,FALSE)="Oui","Fourrures et  cuirs, ","")&amp;IF(VLOOKUP($C23,Extraction_MorningStar[],196,FALSE)="Oui","Jeux d'argent, ","")&amp;IF(VLOOKUP($C23,Extraction_MorningStar[],197,FALSE)="Oui","OGM, ","")&amp;IF(VLOOKUP($C23,Extraction_MorningStar[],198,FALSE)="Oui","Armées privées, ","")&amp;IF(VLOOKUP($C23,Extraction_MorningStar[],199,FALSE)="Oui","Nucléaire, ","")&amp;IF(VLOOKUP($C23,Extraction_MorningStar[],200,FALSE)="Oui","Huile de palme, ","")&amp;IF(VLOOKUP($C23,Extraction_MorningStar[],201,FALSE)="Oui","Pesticides, ","")&amp;IF(VLOOKUP($C23,Extraction_MorningStar[],202,FALSE)="Oui","Armes portatives, ","")&amp;IF(VLOOKUP($C23,Extraction_MorningStar[],203,FALSE)="Oui","Charbon thermique, ","")&amp;IF(VLOOKUP($C23,Extraction_MorningStar[],204,FALSE)="Oui","Tabac.","")</f>
        <v>Pornographie, Alcool, Tests sur les animaux, Armes controversées, Jeux d'argent, OGM, Armées privées, Nucléaire, Huile de palme, Pesticides, Armes portatives, Charbon thermique, Tabac.</v>
      </c>
      <c r="AD23" s="15" t="str">
        <f>VLOOKUP(C23,Suppéments_SDG[],7,FALSE)</f>
        <v>Article 9</v>
      </c>
      <c r="AE23" s="15" t="str">
        <f>VLOOKUP(C23,Suppéments_SDG[],8,FALSE)</f>
        <v>1 à 16</v>
      </c>
      <c r="AF23" s="15" t="str">
        <f>IF(VLOOKUP(C23,Extraction_MorningStar[],107,FALSE)="Oui","Oui",IF(VLOOKUP(C23,Extraction_MorningStar[],107,FALSE)="Non","Non",IF(VLOOKUP(C23,Extraction_MorningStar[],107,FALSE)=0,"Non")))</f>
        <v>Non</v>
      </c>
      <c r="AG23" s="15" t="str">
        <f>VLOOKUP(C23,Extraction_MorningStar[],15,FALSE)</f>
        <v>Au dessus de la moyenne</v>
      </c>
      <c r="AH23" s="15" t="str">
        <f t="shared" si="2"/>
        <v>OOOO</v>
      </c>
      <c r="AI23" s="14" t="str">
        <f>IF(VLOOKUP($C23,Extraction_MorningStar[],72,FALSE)=0,"nul",IF(AND(VLOOKUP($C23,Extraction_MorningStar[],72,FALSE)&gt;0,VLOOKUP($C23,Extraction_MorningStar[],72,FALSE)&lt;1),"inf à 1%",IF(AND(VLOOKUP($C23,Extraction_MorningStar[],72,FALSE)&gt;=1,VLOOKUP($C23,Extraction_MorningStar[],72,FALSE)&lt;=5),"entre 1 et 5%",IF(AND(VLOOKUP($C23,Extraction_MorningStar[],72,FALSE)&gt;5,VLOOKUP($C23,Extraction_MorningStar[],72,FALSE)&lt;=10),"entre 5 et 10%",IF(AND(VLOOKUP($C23,Extraction_MorningStar[],72,FALSE)&gt;10,VLOOKUP($C23,Extraction_MorningStar[],72,FALSE)&lt;=50),"entre 10 et 50%",IF(AND(VLOOKUP($C23,Extraction_MorningStar[],72,FALSE)&gt;50,VLOOKUP($C23,Extraction_MorningStar[],72,FALSE)&lt;=100),"sup à 50%","NC"))))))</f>
        <v>nul</v>
      </c>
      <c r="AJ23" s="15" t="str">
        <f>IF(VLOOKUP($C23,Extraction_MorningStar[],66,FALSE)=0,"nul",IF(AND(VLOOKUP($C23,Extraction_MorningStar[],66,FALSE)&gt;0,VLOOKUP($C23,Extraction_MorningStar[],66,FALSE)&lt;1),"inf à 1%",IF(AND(VLOOKUP($C23,Extraction_MorningStar[],66,FALSE)&gt;=1,VLOOKUP($C23,Extraction_MorningStar[],66,FALSE)&lt;=5),"entre 1 et 5%",IF(AND(VLOOKUP($C23,Extraction_MorningStar[],66,FALSE)&gt;5,VLOOKUP($C23,Extraction_MorningStar[],66,FALSE)&lt;=10),"entre 5 et 10%",IF(AND(VLOOKUP($C23,Extraction_MorningStar[],66,FALSE)&gt;10,VLOOKUP($C23,Extraction_MorningStar[],66,FALSE)&lt;=50),"entre 10 et 50%",IF(AND(VLOOKUP($C23,Extraction_MorningStar[],66,FALSE)&gt;50,VLOOKUP($C23,Extraction_MorningStar[],66,FALSE)&lt;=100),"sup à 50%","NC"))))))</f>
        <v>entre 1 et 5%</v>
      </c>
      <c r="AK23" s="14" t="str">
        <f>IF(VLOOKUP($C23,Extraction_MorningStar[],63,FALSE)=0,"nul",IF(AND(VLOOKUP($C23,Extraction_MorningStar[],63,FALSE)&gt;0,VLOOKUP($C23,Extraction_MorningStar[],63,FALSE)&lt;1),"inf à 1%",IF(AND(VLOOKUP($C23,Extraction_MorningStar[],63,FALSE)&gt;=1,VLOOKUP($C23,Extraction_MorningStar[],63,FALSE)&lt;=5),"entre 1 et 5%",IF(AND(VLOOKUP($C23,Extraction_MorningStar[],63,FALSE)&gt;5,VLOOKUP($C23,Extraction_MorningStar[],63,FALSE)&lt;=10),"entre 5 et 10%",IF(AND(VLOOKUP($C23,Extraction_MorningStar[],63,FALSE)&gt;10,VLOOKUP($C23,Extraction_MorningStar[],63,FALSE)&lt;=50),"entre 10 et 50%",IF(AND(VLOOKUP($C23,Extraction_MorningStar[],63,FALSE)&gt;50,VLOOKUP($C23,Extraction_MorningStar[],63,FALSE)&lt;=100),"sup à 50%","NC"))))))</f>
        <v>nul</v>
      </c>
      <c r="AL23" s="14" t="str">
        <f>IF(VLOOKUP($C23,Extraction_MorningStar[],60,FALSE)=0,"nul",IF(AND(VLOOKUP($C23,Extraction_MorningStar[],60,FALSE)&gt;0,VLOOKUP($C23,Extraction_MorningStar[],60,FALSE)&lt;1),"inf à 1%",IF(AND(VLOOKUP($C23,Extraction_MorningStar[],60,FALSE)&gt;=1,VLOOKUP($C23,Extraction_MorningStar[],60,FALSE)&lt;=5),"entre 1 et 5%",IF(AND(VLOOKUP($C23,Extraction_MorningStar[],60,FALSE)&gt;5,VLOOKUP($C23,Extraction_MorningStar[],60,FALSE)&lt;=10),"entre 5 et 10%",IF(AND(VLOOKUP($C23,Extraction_MorningStar[],60,FALSE)&gt;10,VLOOKUP($C23,Extraction_MorningStar[],60,FALSE)&lt;=50),"entre 10 et 50%",IF(AND(VLOOKUP($C23,Extraction_MorningStar[],60,FALSE)&gt;50,VLOOKUP($C23,Extraction_MorningStar[],60,FALSE)&lt;=100),"sup à 50%","NC"))))))</f>
        <v>nul</v>
      </c>
      <c r="AM23" s="14" t="str">
        <f>IF(VLOOKUP($C23,Extraction_MorningStar[],78,FALSE)=0,"nul",IF(AND(VLOOKUP($C23,Extraction_MorningStar[],78,FALSE)&gt;0,VLOOKUP($C23,Extraction_MorningStar[],78,FALSE)&lt;1),"inf à 1%",IF(AND(VLOOKUP($C23,Extraction_MorningStar[],78,FALSE)&gt;=1,VLOOKUP($C23,Extraction_MorningStar[],78,FALSE)&lt;=5),"entre 1 et 5%",IF(AND(VLOOKUP($C23,Extraction_MorningStar[],78,FALSE)&gt;5,VLOOKUP($C23,Extraction_MorningStar[],78,FALSE)&lt;=10),"entre 5 et 10%",IF(AND(VLOOKUP($C23,Extraction_MorningStar[],78,FALSE)&gt;10,VLOOKUP($C23,Extraction_MorningStar[],78,FALSE)&lt;=50),"entre 10 et 50%",IF(AND(VLOOKUP($C23,Extraction_MorningStar[],78,FALSE)&gt;50,VLOOKUP($C23,Extraction_MorningStar[],78,FALSE)&lt;=100),"sup à 50%","NC"))))))</f>
        <v>nul</v>
      </c>
      <c r="AN23" s="15" t="str">
        <f>IF(VLOOKUP($C23,Extraction_MorningStar[],84,FALSE)=0,"nul",IF(AND(VLOOKUP($C23,Extraction_MorningStar[],84,FALSE)&gt;0,VLOOKUP($C23,Extraction_MorningStar[],84,FALSE)&lt;1),"inf à 1%",IF(AND(VLOOKUP($C23,Extraction_MorningStar[],84,FALSE)&gt;=1,VLOOKUP($C23,Extraction_MorningStar[],84,FALSE)&lt;=5),"entre 1 et 5%",IF(AND(VLOOKUP($C23,Extraction_MorningStar[],84,FALSE)&gt;5,VLOOKUP($C23,Extraction_MorningStar[],84,FALSE)&lt;=10),"entre 5 et 10%",IF(AND(VLOOKUP($C23,Extraction_MorningStar[],84,FALSE)&gt;10,VLOOKUP($C23,Extraction_MorningStar[],84,FALSE)&lt;=50),"entre 10 et 50%",IF(AND(VLOOKUP($C23,Extraction_MorningStar[],84,FALSE)&gt;50,VLOOKUP($C23,Extraction_MorningStar[],84,FALSE)&lt;=100),"sup à 50%","NC"))))))</f>
        <v>nul</v>
      </c>
      <c r="AO23" s="15" t="str">
        <f>IF(VLOOKUP($C23,Extraction_MorningStar[],87,FALSE)=0,"nul",IF(AND(VLOOKUP($C23,Extraction_MorningStar[],87,FALSE)&gt;0,VLOOKUP($C23,Extraction_MorningStar[],87,FALSE)&lt;1),"inf à 1%",IF(AND(VLOOKUP($C23,Extraction_MorningStar[],87,FALSE)&gt;=1,VLOOKUP($C23,Extraction_MorningStar[],87,FALSE)&lt;=5),"entre 1 et 5%",IF(AND(VLOOKUP($C23,Extraction_MorningStar[],87,FALSE)&gt;5,VLOOKUP($C23,Extraction_MorningStar[],87,FALSE)&lt;=10),"entre 5 et 10%",IF(AND(VLOOKUP($C23,Extraction_MorningStar[],87,FALSE)&gt;10,VLOOKUP($C23,Extraction_MorningStar[],87,FALSE)&lt;=50),"entre 10 et 50%",IF(AND(VLOOKUP($C23,Extraction_MorningStar[],87,FALSE)&gt;50,VLOOKUP($C23,Extraction_MorningStar[],87,FALSE)&lt;=100),"sup à 50%","NC"))))))</f>
        <v>entre 1 et 5%</v>
      </c>
      <c r="AP23" s="14" t="str">
        <f>IF(VLOOKUP($C23,Extraction_MorningStar[],90,FALSE)=0,"nul",IF(AND(VLOOKUP($C23,Extraction_MorningStar[],90,FALSE)&gt;0,VLOOKUP($C23,Extraction_MorningStar[],90,FALSE)&lt;1),"inf à 1%",IF(AND(VLOOKUP($C23,Extraction_MorningStar[],90,FALSE)&gt;=1,VLOOKUP($C23,Extraction_MorningStar[],90,FALSE)&lt;=5),"entre 1 et 5%",IF(AND(VLOOKUP($C23,Extraction_MorningStar[],90,FALSE)&gt;5,VLOOKUP($C23,Extraction_MorningStar[],90,FALSE)&lt;=10),"entre 5 et 10%",IF(AND(VLOOKUP($C23,Extraction_MorningStar[],90,FALSE)&gt;10,VLOOKUP($C23,Extraction_MorningStar[],90,FALSE)&lt;=50),"entre 10 et 50%",IF(AND(VLOOKUP($C23,Extraction_MorningStar[],90,FALSE)&gt;50,VLOOKUP($C23,Extraction_MorningStar[],90,FALSE)&lt;=100),"sup à 50%","NC"))))))</f>
        <v>nul</v>
      </c>
      <c r="AQ23" s="14" t="str">
        <f>IF(VLOOKUP($C23,Extraction_MorningStar[],93,FALSE)=0,"nul",IF(AND(VLOOKUP($C23,Extraction_MorningStar[],93,FALSE)&gt;0,VLOOKUP($C23,Extraction_MorningStar[],93,FALSE)&lt;1),"inf à 1%",IF(AND(VLOOKUP($C23,Extraction_MorningStar[],93,FALSE)&gt;=1,VLOOKUP($C23,Extraction_MorningStar[],93,FALSE)&lt;=5),"entre 1 et 5%",IF(AND(VLOOKUP($C23,Extraction_MorningStar[],93,FALSE)&gt;5,VLOOKUP($C23,Extraction_MorningStar[],93,FALSE)&lt;=10),"entre 5 et 10%",IF(AND(VLOOKUP($C23,Extraction_MorningStar[],93,FALSE)&gt;10,VLOOKUP($C23,Extraction_MorningStar[],93,FALSE)&lt;=50),"entre 10 et 50%",IF(AND(VLOOKUP($C23,Extraction_MorningStar[],93,FALSE)&gt;50,VLOOKUP($C23,Extraction_MorningStar[],93,FALSE)&lt;=100),"sup à 50%","NC"))))))</f>
        <v>nul</v>
      </c>
      <c r="AR23" s="14" t="str">
        <f>IF(VLOOKUP($C23,Extraction_MorningStar[],96,FALSE)=0,"nul",IF(AND(VLOOKUP($C23,Extraction_MorningStar[],96,FALSE)&gt;0,VLOOKUP($C23,Extraction_MorningStar[],96,FALSE)&lt;1),"inf à 1%",IF(AND(VLOOKUP($C23,Extraction_MorningStar[],96,FALSE)&gt;=1,VLOOKUP($C23,Extraction_MorningStar[],96,FALSE)&lt;=5),"entre 1 et 5%",IF(AND(VLOOKUP($C23,Extraction_MorningStar[],96,FALSE)&gt;5,VLOOKUP($C23,Extraction_MorningStar[],96,FALSE)&lt;=10),"entre 5 et 10%",IF(AND(VLOOKUP($C23,Extraction_MorningStar[],96,FALSE)&gt;10,VLOOKUP($C23,Extraction_MorningStar[],96,FALSE)&lt;=50),"entre 10 et 50%",IF(AND(VLOOKUP($C23,Extraction_MorningStar[],96,FALSE)&gt;50,VLOOKUP($C23,Extraction_MorningStar[],96,FALSE)&lt;=100),"sup à 50%","NC"))))))</f>
        <v>nul</v>
      </c>
      <c r="AS23" s="14" t="str">
        <f>IF(VLOOKUP($C23,Extraction_MorningStar[],99,FALSE)=0,"nul",IF(AND(VLOOKUP($C23,Extraction_MorningStar[],99,FALSE)&gt;0,VLOOKUP($C23,Extraction_MorningStar[],99,FALSE)&lt;1),"inf à 1%",IF(AND(VLOOKUP($C23,Extraction_MorningStar[],99,FALSE)&gt;=1,VLOOKUP($C23,Extraction_MorningStar[],99,FALSE)&lt;=5),"entre 1 et 5%",IF(AND(VLOOKUP($C23,Extraction_MorningStar[],99,FALSE)&gt;5,VLOOKUP($C23,Extraction_MorningStar[],99,FALSE)&lt;=10),"entre 5 et 10%",IF(AND(VLOOKUP($C23,Extraction_MorningStar[],99,FALSE)&gt;10,VLOOKUP($C23,Extraction_MorningStar[],99,FALSE)&lt;=50),"entre 10 et 50%",IF(AND(VLOOKUP($C23,Extraction_MorningStar[],99,FALSE)&gt;50,VLOOKUP($C23,Extraction_MorningStar[],99,FALSE)&lt;=100),"sup à 50%","NC"))))))</f>
        <v>entre 1 et 5%</v>
      </c>
      <c r="AT23" s="16" t="str">
        <f>IF(VLOOKUP($C23,Extraction_MorningStar[],81,FALSE)=0,"nul",IF(AND(VLOOKUP($C23,Extraction_MorningStar[],81,FALSE)&gt;0,VLOOKUP($C23,Extraction_MorningStar[],81,FALSE)&lt;1),"inf à 1%",IF(AND(VLOOKUP($C23,Extraction_MorningStar[],81,FALSE)&gt;=1,VLOOKUP($C23,Extraction_MorningStar[],81,FALSE)&lt;=5),"entre 1 et 5%",IF(AND(VLOOKUP($C23,Extraction_MorningStar[],81,FALSE)&gt;5,VLOOKUP($C23,Extraction_MorningStar[],81,FALSE)&lt;=10),"entre 5 et 10%",IF(AND(VLOOKUP($C23,Extraction_MorningStar[],81,FALSE)&gt;10,VLOOKUP($C23,Extraction_MorningStar[],81,FALSE)&lt;=50),"entre 10 et 50%",IF(AND(VLOOKUP($C23,Extraction_MorningStar[],81,FALSE)&gt;50,VLOOKUP($C23,Extraction_MorningStar[],81,FALSE)&lt;=100),"sup à 50%","NC"))))))</f>
        <v>nul</v>
      </c>
      <c r="AU23" s="16" t="str">
        <f>IF(VLOOKUP($C23,Extraction_MorningStar[],102,FALSE)=0,"nul",IF(AND(VLOOKUP($C23,Extraction_MorningStar[],102,FALSE)&gt;0,VLOOKUP($C23,Extraction_MorningStar[],102,FALSE)&lt;1),"inf à 1%",IF(AND(VLOOKUP($C23,Extraction_MorningStar[],102,FALSE)&gt;=1,VLOOKUP($C23,Extraction_MorningStar[],102,FALSE)&lt;=5),"entre 1 et 5%",IF(AND(VLOOKUP($C23,Extraction_MorningStar[],102,FALSE)&gt;5,VLOOKUP($C23,Extraction_MorningStar[],102,FALSE)&lt;=10),"entre 5 et 10%",IF(AND(VLOOKUP($C23,Extraction_MorningStar[],102,FALSE)&gt;10,VLOOKUP($C23,Extraction_MorningStar[],102,FALSE)&lt;=50),"entre 10 et 50%",IF(AND(VLOOKUP($C23,Extraction_MorningStar[],102,FALSE)&gt;50,VLOOKUP($C23,Extraction_MorningStar[],102,FALSE)&lt;=100),"sup à 50%","NC"))))))</f>
        <v>nul</v>
      </c>
      <c r="AV23" s="15">
        <v>1</v>
      </c>
      <c r="AW23" s="17">
        <f>VLOOKUP(C23,Extraction_MorningStar[],223,FALSE)</f>
        <v>4</v>
      </c>
    </row>
    <row r="24" spans="1:49" x14ac:dyDescent="0.25">
      <c r="A24" t="s">
        <v>34</v>
      </c>
      <c r="B24" t="s">
        <v>911</v>
      </c>
      <c r="C24" s="35" t="s">
        <v>47</v>
      </c>
      <c r="D24" s="36" t="str">
        <f>VLOOKUP(Source!C24,Extraction_MorningStar[[ISIN]:[Catégorie Globale]],13,FALSE)</f>
        <v>Cautious Allocation</v>
      </c>
      <c r="E24" s="38" t="str">
        <f>VLOOKUP(C24,Extraction_MorningStar[[ISIN]:[Name]],2,FALSE)</f>
        <v>Choix Solidaire C</v>
      </c>
      <c r="F24" s="19" t="s">
        <v>41</v>
      </c>
      <c r="G24" s="15" t="str">
        <f>VLOOKUP(Source!C24,Extraction_MorningStar[[ISIN]:[Catégorie Morningstar]],11,FALSE)</f>
        <v>Europe Fonds ouverts  - Allocation EUR Prudente</v>
      </c>
      <c r="H24" s="15" t="str">
        <f t="shared" si="0"/>
        <v>Europe</v>
      </c>
      <c r="I24" s="47" t="str">
        <f>VLOOKUP(C24,Extraction_MorningStar[],230,FALSE)</f>
        <v>Europe</v>
      </c>
      <c r="J24" s="33" t="str">
        <f>VLOOKUP(C24,Extraction_MorningStar[],221,FALSE)</f>
        <v>(€STR capitalisé Jour TR EUR) 10.000% + ( EURO STOXX 50 NR EUR) 25.000% + (Bloomberg Euro Agg 1-3 Yr TR EUR) 65.000%</v>
      </c>
      <c r="K24" s="15">
        <f>VLOOKUP(C24,Extraction_MorningStar[[ISIN]:[Management Fee]],6,FALSE)</f>
        <v>0.9</v>
      </c>
      <c r="L24" s="34">
        <f>IF(VLOOKUP(C24,Extraction_MorningStar[[ISIN]:[Notation  Morningstar]],10,FALSE)=0,"Non noté",VLOOKUP(C24,Extraction_MorningStar[[ISIN]:[Notation  Morningstar]],10,FALSE))</f>
        <v>4</v>
      </c>
      <c r="M24" s="33" t="str">
        <f>VLOOKUP(C24,Extraction_MS_02022022!$A$2:$C$44,3,FALSE)</f>
        <v>Ecofi Investissements</v>
      </c>
      <c r="N24" s="33">
        <f>VLOOKUP(C24,Extraction_MorningStar[],210,FALSE)</f>
        <v>-9.4707899999999992</v>
      </c>
      <c r="O24" s="33">
        <f>VLOOKUP(C24,Extraction_MorningStar[],211,FALSE)</f>
        <v>4.4836600000000004</v>
      </c>
      <c r="P24" s="33">
        <f>VLOOKUP(C24,Extraction_MorningStar[],212,FALSE)</f>
        <v>1.6206199999999999</v>
      </c>
      <c r="Q24" s="33">
        <f>VLOOKUP(C24,Extraction_MorningStar[],212,FALSE)</f>
        <v>1.6206199999999999</v>
      </c>
      <c r="R24" s="33">
        <f>VLOOKUP(C24,Extraction_MorningStar[],213,FALSE)</f>
        <v>-1.19394</v>
      </c>
      <c r="S24" s="15" t="s">
        <v>907</v>
      </c>
      <c r="T24" s="15"/>
      <c r="U24" s="15" t="str">
        <f t="shared" si="1"/>
        <v>Label ISR public, Label Finansol</v>
      </c>
      <c r="V24" s="15" t="str">
        <f>IF(VLOOKUP(C24,Extraction_MorningStar[],224,FALSE)="Oui","Oui","Non")</f>
        <v>Oui</v>
      </c>
      <c r="W24" s="15" t="str">
        <f>IF(COUNTIF(ISIN_Greenfin!$A$1:$A$207,Source!C24)&gt;0,"Oui","Non")</f>
        <v>Non</v>
      </c>
      <c r="X24" s="15" t="str">
        <f>IF(COUNTIF(ISIN_Finansol!$A$1:$A$146,Source!C24)&gt;0,"Oui","Non")</f>
        <v>Oui</v>
      </c>
      <c r="Y24" s="15" t="str">
        <f>VLOOKUP(C24,Suppéments_SDG[],3,FALSE)</f>
        <v>Non</v>
      </c>
      <c r="Z24" s="15" t="str">
        <f>VLOOKUP(C24,Suppéments_SDG[],4,FALSE)</f>
        <v>Oui</v>
      </c>
      <c r="AA24" s="15" t="str">
        <f>VLOOKUP(C24,Suppéments_SDG[],5,FALSE)</f>
        <v>Non</v>
      </c>
      <c r="AB24" s="15" t="str">
        <f>VLOOKUP(C24,Suppéments_SDG[],6,FALSE)</f>
        <v>Oui</v>
      </c>
      <c r="AC24" s="15" t="str">
        <f>IF(VLOOKUP($C24,Extraction_MorningStar[],191,FALSE)="Oui","Pornographie, ","")&amp;IF(VLOOKUP($C24,Extraction_MorningStar[],192,FALSE)="Oui","Alcool, ","")&amp;IF(VLOOKUP($C24,Extraction_MorningStar[],193,FALSE)="Oui","Tests sur les animaux, ","")&amp;IF(VLOOKUP($C24,Extraction_MorningStar[],194,FALSE)="Oui","Armes controversées, ","")&amp;IF(VLOOKUP($C24,Extraction_MorningStar[],195,FALSE)="Oui","Fourrures et  cuirs, ","")&amp;IF(VLOOKUP($C24,Extraction_MorningStar[],196,FALSE)="Oui","Jeux d'argent, ","")&amp;IF(VLOOKUP($C24,Extraction_MorningStar[],197,FALSE)="Oui","OGM, ","")&amp;IF(VLOOKUP($C24,Extraction_MorningStar[],198,FALSE)="Oui","Armées privées, ","")&amp;IF(VLOOKUP($C24,Extraction_MorningStar[],199,FALSE)="Oui","Nucléaire, ","")&amp;IF(VLOOKUP($C24,Extraction_MorningStar[],200,FALSE)="Oui","Huile de palme, ","")&amp;IF(VLOOKUP($C24,Extraction_MorningStar[],201,FALSE)="Oui","Pesticides, ","")&amp;IF(VLOOKUP($C24,Extraction_MorningStar[],202,FALSE)="Oui","Armes portatives, ","")&amp;IF(VLOOKUP($C24,Extraction_MorningStar[],203,FALSE)="Oui","Charbon thermique, ","")&amp;IF(VLOOKUP($C24,Extraction_MorningStar[],204,FALSE)="Oui","Tabac.","")</f>
        <v>Armes controversées, Jeux d'argent, Charbon thermique, Tabac.</v>
      </c>
      <c r="AD24" s="15" t="str">
        <f>VLOOKUP(C24,Suppéments_SDG[],7,FALSE)</f>
        <v>Article 8</v>
      </c>
      <c r="AE24" s="15" t="str">
        <f>VLOOKUP(C24,Suppéments_SDG[],8,FALSE)</f>
        <v>1, 2, 3, 4, 6, 8, 9, 10, 11, 12, 15, 17</v>
      </c>
      <c r="AF24" s="15" t="str">
        <f>IF(VLOOKUP(C24,Extraction_MorningStar[],107,FALSE)="Oui","Oui",IF(VLOOKUP(C24,Extraction_MorningStar[],107,FALSE)="Non","Non",IF(VLOOKUP(C24,Extraction_MorningStar[],107,FALSE)=0,"Non")))</f>
        <v>Oui</v>
      </c>
      <c r="AG24" s="15" t="str">
        <f>VLOOKUP(C24,Extraction_MorningStar[],15,FALSE)</f>
        <v>Haut</v>
      </c>
      <c r="AH24" s="15" t="str">
        <f t="shared" si="2"/>
        <v>OOOOO</v>
      </c>
      <c r="AI24" s="14" t="str">
        <f>IF(VLOOKUP($C24,Extraction_MorningStar[],72,FALSE)=0,"nul",IF(AND(VLOOKUP($C24,Extraction_MorningStar[],72,FALSE)&gt;0,VLOOKUP($C24,Extraction_MorningStar[],72,FALSE)&lt;1),"inf à 1%",IF(AND(VLOOKUP($C24,Extraction_MorningStar[],72,FALSE)&gt;=1,VLOOKUP($C24,Extraction_MorningStar[],72,FALSE)&lt;=5),"entre 1 et 5%",IF(AND(VLOOKUP($C24,Extraction_MorningStar[],72,FALSE)&gt;5,VLOOKUP($C24,Extraction_MorningStar[],72,FALSE)&lt;=10),"entre 5 et 10%",IF(AND(VLOOKUP($C24,Extraction_MorningStar[],72,FALSE)&gt;10,VLOOKUP($C24,Extraction_MorningStar[],72,FALSE)&lt;=50),"entre 10 et 50%",IF(AND(VLOOKUP($C24,Extraction_MorningStar[],72,FALSE)&gt;50,VLOOKUP($C24,Extraction_MorningStar[],72,FALSE)&lt;=100),"sup à 50%","NC"))))))</f>
        <v>entre 1 et 5%</v>
      </c>
      <c r="AJ24" s="15" t="str">
        <f>IF(VLOOKUP($C24,Extraction_MorningStar[],66,FALSE)=0,"nul",IF(AND(VLOOKUP($C24,Extraction_MorningStar[],66,FALSE)&gt;0,VLOOKUP($C24,Extraction_MorningStar[],66,FALSE)&lt;1),"inf à 1%",IF(AND(VLOOKUP($C24,Extraction_MorningStar[],66,FALSE)&gt;=1,VLOOKUP($C24,Extraction_MorningStar[],66,FALSE)&lt;=5),"entre 1 et 5%",IF(AND(VLOOKUP($C24,Extraction_MorningStar[],66,FALSE)&gt;5,VLOOKUP($C24,Extraction_MorningStar[],66,FALSE)&lt;=10),"entre 5 et 10%",IF(AND(VLOOKUP($C24,Extraction_MorningStar[],66,FALSE)&gt;10,VLOOKUP($C24,Extraction_MorningStar[],66,FALSE)&lt;=50),"entre 10 et 50%",IF(AND(VLOOKUP($C24,Extraction_MorningStar[],66,FALSE)&gt;50,VLOOKUP($C24,Extraction_MorningStar[],66,FALSE)&lt;=100),"sup à 50%","NC"))))))</f>
        <v>entre 5 et 10%</v>
      </c>
      <c r="AK24" s="14" t="str">
        <f>IF(VLOOKUP($C24,Extraction_MorningStar[],63,FALSE)=0,"nul",IF(AND(VLOOKUP($C24,Extraction_MorningStar[],63,FALSE)&gt;0,VLOOKUP($C24,Extraction_MorningStar[],63,FALSE)&lt;1),"inf à 1%",IF(AND(VLOOKUP($C24,Extraction_MorningStar[],63,FALSE)&gt;=1,VLOOKUP($C24,Extraction_MorningStar[],63,FALSE)&lt;=5),"entre 1 et 5%",IF(AND(VLOOKUP($C24,Extraction_MorningStar[],63,FALSE)&gt;5,VLOOKUP($C24,Extraction_MorningStar[],63,FALSE)&lt;=10),"entre 5 et 10%",IF(AND(VLOOKUP($C24,Extraction_MorningStar[],63,FALSE)&gt;10,VLOOKUP($C24,Extraction_MorningStar[],63,FALSE)&lt;=50),"entre 10 et 50%",IF(AND(VLOOKUP($C24,Extraction_MorningStar[],63,FALSE)&gt;50,VLOOKUP($C24,Extraction_MorningStar[],63,FALSE)&lt;=100),"sup à 50%","NC"))))))</f>
        <v>entre 1 et 5%</v>
      </c>
      <c r="AL24" s="14" t="str">
        <f>IF(VLOOKUP($C24,Extraction_MorningStar[],60,FALSE)=0,"nul",IF(AND(VLOOKUP($C24,Extraction_MorningStar[],60,FALSE)&gt;0,VLOOKUP($C24,Extraction_MorningStar[],60,FALSE)&lt;1),"inf à 1%",IF(AND(VLOOKUP($C24,Extraction_MorningStar[],60,FALSE)&gt;=1,VLOOKUP($C24,Extraction_MorningStar[],60,FALSE)&lt;=5),"entre 1 et 5%",IF(AND(VLOOKUP($C24,Extraction_MorningStar[],60,FALSE)&gt;5,VLOOKUP($C24,Extraction_MorningStar[],60,FALSE)&lt;=10),"entre 5 et 10%",IF(AND(VLOOKUP($C24,Extraction_MorningStar[],60,FALSE)&gt;10,VLOOKUP($C24,Extraction_MorningStar[],60,FALSE)&lt;=50),"entre 10 et 50%",IF(AND(VLOOKUP($C24,Extraction_MorningStar[],60,FALSE)&gt;50,VLOOKUP($C24,Extraction_MorningStar[],60,FALSE)&lt;=100),"sup à 50%","NC"))))))</f>
        <v>nul</v>
      </c>
      <c r="AM24" s="14" t="str">
        <f>IF(VLOOKUP($C24,Extraction_MorningStar[],78,FALSE)=0,"nul",IF(AND(VLOOKUP($C24,Extraction_MorningStar[],78,FALSE)&gt;0,VLOOKUP($C24,Extraction_MorningStar[],78,FALSE)&lt;1),"inf à 1%",IF(AND(VLOOKUP($C24,Extraction_MorningStar[],78,FALSE)&gt;=1,VLOOKUP($C24,Extraction_MorningStar[],78,FALSE)&lt;=5),"entre 1 et 5%",IF(AND(VLOOKUP($C24,Extraction_MorningStar[],78,FALSE)&gt;5,VLOOKUP($C24,Extraction_MorningStar[],78,FALSE)&lt;=10),"entre 5 et 10%",IF(AND(VLOOKUP($C24,Extraction_MorningStar[],78,FALSE)&gt;10,VLOOKUP($C24,Extraction_MorningStar[],78,FALSE)&lt;=50),"entre 10 et 50%",IF(AND(VLOOKUP($C24,Extraction_MorningStar[],78,FALSE)&gt;50,VLOOKUP($C24,Extraction_MorningStar[],78,FALSE)&lt;=100),"sup à 50%","NC"))))))</f>
        <v>nul</v>
      </c>
      <c r="AN24" s="15" t="str">
        <f>IF(VLOOKUP($C24,Extraction_MorningStar[],84,FALSE)=0,"nul",IF(AND(VLOOKUP($C24,Extraction_MorningStar[],84,FALSE)&gt;0,VLOOKUP($C24,Extraction_MorningStar[],84,FALSE)&lt;1),"inf à 1%",IF(AND(VLOOKUP($C24,Extraction_MorningStar[],84,FALSE)&gt;=1,VLOOKUP($C24,Extraction_MorningStar[],84,FALSE)&lt;=5),"entre 1 et 5%",IF(AND(VLOOKUP($C24,Extraction_MorningStar[],84,FALSE)&gt;5,VLOOKUP($C24,Extraction_MorningStar[],84,FALSE)&lt;=10),"entre 5 et 10%",IF(AND(VLOOKUP($C24,Extraction_MorningStar[],84,FALSE)&gt;10,VLOOKUP($C24,Extraction_MorningStar[],84,FALSE)&lt;=50),"entre 10 et 50%",IF(AND(VLOOKUP($C24,Extraction_MorningStar[],84,FALSE)&gt;50,VLOOKUP($C24,Extraction_MorningStar[],84,FALSE)&lt;=100),"sup à 50%","NC"))))))</f>
        <v>entre 1 et 5%</v>
      </c>
      <c r="AO24" s="15" t="str">
        <f>IF(VLOOKUP($C24,Extraction_MorningStar[],87,FALSE)=0,"nul",IF(AND(VLOOKUP($C24,Extraction_MorningStar[],87,FALSE)&gt;0,VLOOKUP($C24,Extraction_MorningStar[],87,FALSE)&lt;1),"inf à 1%",IF(AND(VLOOKUP($C24,Extraction_MorningStar[],87,FALSE)&gt;=1,VLOOKUP($C24,Extraction_MorningStar[],87,FALSE)&lt;=5),"entre 1 et 5%",IF(AND(VLOOKUP($C24,Extraction_MorningStar[],87,FALSE)&gt;5,VLOOKUP($C24,Extraction_MorningStar[],87,FALSE)&lt;=10),"entre 5 et 10%",IF(AND(VLOOKUP($C24,Extraction_MorningStar[],87,FALSE)&gt;10,VLOOKUP($C24,Extraction_MorningStar[],87,FALSE)&lt;=50),"entre 10 et 50%",IF(AND(VLOOKUP($C24,Extraction_MorningStar[],87,FALSE)&gt;50,VLOOKUP($C24,Extraction_MorningStar[],87,FALSE)&lt;=100),"sup à 50%","NC"))))))</f>
        <v>entre 1 et 5%</v>
      </c>
      <c r="AP24" s="14" t="str">
        <f>IF(VLOOKUP($C24,Extraction_MorningStar[],90,FALSE)=0,"nul",IF(AND(VLOOKUP($C24,Extraction_MorningStar[],90,FALSE)&gt;0,VLOOKUP($C24,Extraction_MorningStar[],90,FALSE)&lt;1),"inf à 1%",IF(AND(VLOOKUP($C24,Extraction_MorningStar[],90,FALSE)&gt;=1,VLOOKUP($C24,Extraction_MorningStar[],90,FALSE)&lt;=5),"entre 1 et 5%",IF(AND(VLOOKUP($C24,Extraction_MorningStar[],90,FALSE)&gt;5,VLOOKUP($C24,Extraction_MorningStar[],90,FALSE)&lt;=10),"entre 5 et 10%",IF(AND(VLOOKUP($C24,Extraction_MorningStar[],90,FALSE)&gt;10,VLOOKUP($C24,Extraction_MorningStar[],90,FALSE)&lt;=50),"entre 10 et 50%",IF(AND(VLOOKUP($C24,Extraction_MorningStar[],90,FALSE)&gt;50,VLOOKUP($C24,Extraction_MorningStar[],90,FALSE)&lt;=100),"sup à 50%","NC"))))))</f>
        <v>nul</v>
      </c>
      <c r="AQ24" s="14" t="str">
        <f>IF(VLOOKUP($C24,Extraction_MorningStar[],93,FALSE)=0,"nul",IF(AND(VLOOKUP($C24,Extraction_MorningStar[],93,FALSE)&gt;0,VLOOKUP($C24,Extraction_MorningStar[],93,FALSE)&lt;1),"inf à 1%",IF(AND(VLOOKUP($C24,Extraction_MorningStar[],93,FALSE)&gt;=1,VLOOKUP($C24,Extraction_MorningStar[],93,FALSE)&lt;=5),"entre 1 et 5%",IF(AND(VLOOKUP($C24,Extraction_MorningStar[],93,FALSE)&gt;5,VLOOKUP($C24,Extraction_MorningStar[],93,FALSE)&lt;=10),"entre 5 et 10%",IF(AND(VLOOKUP($C24,Extraction_MorningStar[],93,FALSE)&gt;10,VLOOKUP($C24,Extraction_MorningStar[],93,FALSE)&lt;=50),"entre 10 et 50%",IF(AND(VLOOKUP($C24,Extraction_MorningStar[],93,FALSE)&gt;50,VLOOKUP($C24,Extraction_MorningStar[],93,FALSE)&lt;=100),"sup à 50%","NC"))))))</f>
        <v>nul</v>
      </c>
      <c r="AR24" s="14" t="str">
        <f>IF(VLOOKUP($C24,Extraction_MorningStar[],96,FALSE)=0,"nul",IF(AND(VLOOKUP($C24,Extraction_MorningStar[],96,FALSE)&gt;0,VLOOKUP($C24,Extraction_MorningStar[],96,FALSE)&lt;1),"inf à 1%",IF(AND(VLOOKUP($C24,Extraction_MorningStar[],96,FALSE)&gt;=1,VLOOKUP($C24,Extraction_MorningStar[],96,FALSE)&lt;=5),"entre 1 et 5%",IF(AND(VLOOKUP($C24,Extraction_MorningStar[],96,FALSE)&gt;5,VLOOKUP($C24,Extraction_MorningStar[],96,FALSE)&lt;=10),"entre 5 et 10%",IF(AND(VLOOKUP($C24,Extraction_MorningStar[],96,FALSE)&gt;10,VLOOKUP($C24,Extraction_MorningStar[],96,FALSE)&lt;=50),"entre 10 et 50%",IF(AND(VLOOKUP($C24,Extraction_MorningStar[],96,FALSE)&gt;50,VLOOKUP($C24,Extraction_MorningStar[],96,FALSE)&lt;=100),"sup à 50%","NC"))))))</f>
        <v>entre 1 et 5%</v>
      </c>
      <c r="AS24" s="14" t="str">
        <f>IF(VLOOKUP($C24,Extraction_MorningStar[],99,FALSE)=0,"nul",IF(AND(VLOOKUP($C24,Extraction_MorningStar[],99,FALSE)&gt;0,VLOOKUP($C24,Extraction_MorningStar[],99,FALSE)&lt;1),"inf à 1%",IF(AND(VLOOKUP($C24,Extraction_MorningStar[],99,FALSE)&gt;=1,VLOOKUP($C24,Extraction_MorningStar[],99,FALSE)&lt;=5),"entre 1 et 5%",IF(AND(VLOOKUP($C24,Extraction_MorningStar[],99,FALSE)&gt;5,VLOOKUP($C24,Extraction_MorningStar[],99,FALSE)&lt;=10),"entre 5 et 10%",IF(AND(VLOOKUP($C24,Extraction_MorningStar[],99,FALSE)&gt;10,VLOOKUP($C24,Extraction_MorningStar[],99,FALSE)&lt;=50),"entre 10 et 50%",IF(AND(VLOOKUP($C24,Extraction_MorningStar[],99,FALSE)&gt;50,VLOOKUP($C24,Extraction_MorningStar[],99,FALSE)&lt;=100),"sup à 50%","NC"))))))</f>
        <v>nul</v>
      </c>
      <c r="AT24" s="16" t="str">
        <f>IF(VLOOKUP($C24,Extraction_MorningStar[],81,FALSE)=0,"nul",IF(AND(VLOOKUP($C24,Extraction_MorningStar[],81,FALSE)&gt;0,VLOOKUP($C24,Extraction_MorningStar[],81,FALSE)&lt;1),"inf à 1%",IF(AND(VLOOKUP($C24,Extraction_MorningStar[],81,FALSE)&gt;=1,VLOOKUP($C24,Extraction_MorningStar[],81,FALSE)&lt;=5),"entre 1 et 5%",IF(AND(VLOOKUP($C24,Extraction_MorningStar[],81,FALSE)&gt;5,VLOOKUP($C24,Extraction_MorningStar[],81,FALSE)&lt;=10),"entre 5 et 10%",IF(AND(VLOOKUP($C24,Extraction_MorningStar[],81,FALSE)&gt;10,VLOOKUP($C24,Extraction_MorningStar[],81,FALSE)&lt;=50),"entre 10 et 50%",IF(AND(VLOOKUP($C24,Extraction_MorningStar[],81,FALSE)&gt;50,VLOOKUP($C24,Extraction_MorningStar[],81,FALSE)&lt;=100),"sup à 50%","NC"))))))</f>
        <v>nul</v>
      </c>
      <c r="AU24" s="16" t="str">
        <f>IF(VLOOKUP($C24,Extraction_MorningStar[],102,FALSE)=0,"nul",IF(AND(VLOOKUP($C24,Extraction_MorningStar[],102,FALSE)&gt;0,VLOOKUP($C24,Extraction_MorningStar[],102,FALSE)&lt;1),"inf à 1%",IF(AND(VLOOKUP($C24,Extraction_MorningStar[],102,FALSE)&gt;=1,VLOOKUP($C24,Extraction_MorningStar[],102,FALSE)&lt;=5),"entre 1 et 5%",IF(AND(VLOOKUP($C24,Extraction_MorningStar[],102,FALSE)&gt;5,VLOOKUP($C24,Extraction_MorningStar[],102,FALSE)&lt;=10),"entre 5 et 10%",IF(AND(VLOOKUP($C24,Extraction_MorningStar[],102,FALSE)&gt;10,VLOOKUP($C24,Extraction_MorningStar[],102,FALSE)&lt;=50),"entre 10 et 50%",IF(AND(VLOOKUP($C24,Extraction_MorningStar[],102,FALSE)&gt;50,VLOOKUP($C24,Extraction_MorningStar[],102,FALSE)&lt;=100),"sup à 50%","NC"))))))</f>
        <v>nul</v>
      </c>
      <c r="AV24" s="15">
        <v>4</v>
      </c>
      <c r="AW24" s="17">
        <f>VLOOKUP(C24,Extraction_MorningStar[],223,FALSE)</f>
        <v>4</v>
      </c>
    </row>
    <row r="25" spans="1:49" x14ac:dyDescent="0.25">
      <c r="A25" t="s">
        <v>34</v>
      </c>
      <c r="B25" t="s">
        <v>911</v>
      </c>
      <c r="C25" s="35" t="s">
        <v>85</v>
      </c>
      <c r="D25" s="36" t="str">
        <f>VLOOKUP(Source!C25,Extraction_MorningStar[[ISIN]:[Catégorie Globale]],13,FALSE)</f>
        <v>Actions Europe Gdes Cap.</v>
      </c>
      <c r="E25" s="38" t="str">
        <f>VLOOKUP(C25,Extraction_MorningStar[[ISIN]:[Name]],2,FALSE)</f>
        <v>Ofi Fincl Inv RS Euro Equity R</v>
      </c>
      <c r="F25" s="19" t="s">
        <v>36</v>
      </c>
      <c r="G25" s="15" t="str">
        <f>VLOOKUP(Source!C25,Extraction_MorningStar[[ISIN]:[Catégorie Morningstar]],11,FALSE)</f>
        <v>Europe Fonds ouverts  - Actions Zone Euro Grandes Cap.</v>
      </c>
      <c r="H25" s="15" t="str">
        <f t="shared" si="0"/>
        <v>Zone Euro</v>
      </c>
      <c r="I25" s="47" t="str">
        <f>VLOOKUP(C25,Extraction_MorningStar[],230,FALSE)</f>
        <v>Euroland</v>
      </c>
      <c r="J25" s="33" t="str">
        <f>VLOOKUP(C25,Extraction_MorningStar[],221,FALSE)</f>
        <v>EURO STOXX 50 NR EUR</v>
      </c>
      <c r="K25" s="15">
        <f>VLOOKUP(C25,Extraction_MorningStar[[ISIN]:[Management Fee]],6,FALSE)</f>
        <v>0</v>
      </c>
      <c r="L25" s="34">
        <f>IF(VLOOKUP(C25,Extraction_MorningStar[[ISIN]:[Notation  Morningstar]],10,FALSE)=0,"Non noté",VLOOKUP(C25,Extraction_MorningStar[[ISIN]:[Notation  Morningstar]],10,FALSE))</f>
        <v>3</v>
      </c>
      <c r="M25" s="33" t="str">
        <f>VLOOKUP(C25,Extraction_MS_02022022!$A$2:$C$44,3,FALSE)</f>
        <v>OFI Invest Asset Management</v>
      </c>
      <c r="N25" s="33">
        <f>VLOOKUP(C25,Extraction_MorningStar[],210,FALSE)</f>
        <v>-16.508980000000001</v>
      </c>
      <c r="O25" s="33">
        <f>VLOOKUP(C25,Extraction_MorningStar[],211,FALSE)</f>
        <v>18.108229999999999</v>
      </c>
      <c r="P25" s="33">
        <f>VLOOKUP(C25,Extraction_MorningStar[],212,FALSE)</f>
        <v>0.59302999999999995</v>
      </c>
      <c r="Q25" s="33">
        <f>VLOOKUP(C25,Extraction_MorningStar[],212,FALSE)</f>
        <v>0.59302999999999995</v>
      </c>
      <c r="R25" s="33">
        <f>VLOOKUP(C25,Extraction_MorningStar[],213,FALSE)</f>
        <v>0.28040999999999999</v>
      </c>
      <c r="S25" s="15" t="s">
        <v>907</v>
      </c>
      <c r="T25" s="15"/>
      <c r="U25" s="15" t="str">
        <f t="shared" si="1"/>
        <v>Label ISR public</v>
      </c>
      <c r="V25" s="15" t="str">
        <f>IF(VLOOKUP(C25,Extraction_MorningStar[],224,FALSE)="Oui","Oui","Non")</f>
        <v>Oui</v>
      </c>
      <c r="W25" s="15" t="str">
        <f>IF(COUNTIF(ISIN_Greenfin!$A$1:$A$207,Source!C25)&gt;0,"Oui","Non")</f>
        <v>Non</v>
      </c>
      <c r="X25" s="15" t="str">
        <f>IF(COUNTIF(ISIN_Finansol!$A$1:$A$146,Source!C25)&gt;0,"Oui","Non")</f>
        <v>Non</v>
      </c>
      <c r="Y25" s="15" t="str">
        <f>VLOOKUP(C25,Suppéments_SDG[],3,FALSE)</f>
        <v>Oui</v>
      </c>
      <c r="Z25" s="15" t="str">
        <f>VLOOKUP(C25,Suppéments_SDG[],4,FALSE)</f>
        <v>Non</v>
      </c>
      <c r="AA25" s="15" t="str">
        <f>VLOOKUP(C25,Suppéments_SDG[],5,FALSE)</f>
        <v>Non</v>
      </c>
      <c r="AB25" s="15" t="str">
        <f>VLOOKUP(C25,Suppéments_SDG[],6,FALSE)</f>
        <v>Oui</v>
      </c>
      <c r="AC25" s="15" t="str">
        <f>IF(VLOOKUP($C25,Extraction_MorningStar[],191,FALSE)="Oui","Pornographie, ","")&amp;IF(VLOOKUP($C25,Extraction_MorningStar[],192,FALSE)="Oui","Alcool, ","")&amp;IF(VLOOKUP($C25,Extraction_MorningStar[],193,FALSE)="Oui","Tests sur les animaux, ","")&amp;IF(VLOOKUP($C25,Extraction_MorningStar[],194,FALSE)="Oui","Armes controversées, ","")&amp;IF(VLOOKUP($C25,Extraction_MorningStar[],195,FALSE)="Oui","Fourrures et  cuirs, ","")&amp;IF(VLOOKUP($C25,Extraction_MorningStar[],196,FALSE)="Oui","Jeux d'argent, ","")&amp;IF(VLOOKUP($C25,Extraction_MorningStar[],197,FALSE)="Oui","OGM, ","")&amp;IF(VLOOKUP($C25,Extraction_MorningStar[],198,FALSE)="Oui","Armées privées, ","")&amp;IF(VLOOKUP($C25,Extraction_MorningStar[],199,FALSE)="Oui","Nucléaire, ","")&amp;IF(VLOOKUP($C25,Extraction_MorningStar[],200,FALSE)="Oui","Huile de palme, ","")&amp;IF(VLOOKUP($C25,Extraction_MorningStar[],201,FALSE)="Oui","Pesticides, ","")&amp;IF(VLOOKUP($C25,Extraction_MorningStar[],202,FALSE)="Oui","Armes portatives, ","")&amp;IF(VLOOKUP($C25,Extraction_MorningStar[],203,FALSE)="Oui","Charbon thermique, ","")&amp;IF(VLOOKUP($C25,Extraction_MorningStar[],204,FALSE)="Oui","Tabac.","")</f>
        <v>Armes controversées, Charbon thermique, Tabac.</v>
      </c>
      <c r="AD25" s="15" t="str">
        <f>VLOOKUP(C25,Suppéments_SDG[],7,FALSE)</f>
        <v>Article 8</v>
      </c>
      <c r="AE25" s="15" t="str">
        <f>VLOOKUP(C25,Suppéments_SDG[],8,FALSE)</f>
        <v>NA</v>
      </c>
      <c r="AF25" s="15" t="str">
        <f>IF(VLOOKUP(C25,Extraction_MorningStar[],107,FALSE)="Oui","Oui",IF(VLOOKUP(C25,Extraction_MorningStar[],107,FALSE)="Non","Non",IF(VLOOKUP(C25,Extraction_MorningStar[],107,FALSE)=0,"Non")))</f>
        <v>Non</v>
      </c>
      <c r="AG25" s="15" t="str">
        <f>VLOOKUP(C25,Extraction_MorningStar[],15,FALSE)</f>
        <v>Haut</v>
      </c>
      <c r="AH25" s="15" t="str">
        <f t="shared" si="2"/>
        <v>OOOOO</v>
      </c>
      <c r="AI25" s="14" t="str">
        <f>IF(VLOOKUP($C25,Extraction_MorningStar[],72,FALSE)=0,"nul",IF(AND(VLOOKUP($C25,Extraction_MorningStar[],72,FALSE)&gt;0,VLOOKUP($C25,Extraction_MorningStar[],72,FALSE)&lt;1),"inf à 1%",IF(AND(VLOOKUP($C25,Extraction_MorningStar[],72,FALSE)&gt;=1,VLOOKUP($C25,Extraction_MorningStar[],72,FALSE)&lt;=5),"entre 1 et 5%",IF(AND(VLOOKUP($C25,Extraction_MorningStar[],72,FALSE)&gt;5,VLOOKUP($C25,Extraction_MorningStar[],72,FALSE)&lt;=10),"entre 5 et 10%",IF(AND(VLOOKUP($C25,Extraction_MorningStar[],72,FALSE)&gt;10,VLOOKUP($C25,Extraction_MorningStar[],72,FALSE)&lt;=50),"entre 10 et 50%",IF(AND(VLOOKUP($C25,Extraction_MorningStar[],72,FALSE)&gt;50,VLOOKUP($C25,Extraction_MorningStar[],72,FALSE)&lt;=100),"sup à 50%","NC"))))))</f>
        <v>inf à 1%</v>
      </c>
      <c r="AJ25" s="15" t="str">
        <f>IF(VLOOKUP($C25,Extraction_MorningStar[],66,FALSE)=0,"nul",IF(AND(VLOOKUP($C25,Extraction_MorningStar[],66,FALSE)&gt;0,VLOOKUP($C25,Extraction_MorningStar[],66,FALSE)&lt;1),"inf à 1%",IF(AND(VLOOKUP($C25,Extraction_MorningStar[],66,FALSE)&gt;=1,VLOOKUP($C25,Extraction_MorningStar[],66,FALSE)&lt;=5),"entre 1 et 5%",IF(AND(VLOOKUP($C25,Extraction_MorningStar[],66,FALSE)&gt;5,VLOOKUP($C25,Extraction_MorningStar[],66,FALSE)&lt;=10),"entre 5 et 10%",IF(AND(VLOOKUP($C25,Extraction_MorningStar[],66,FALSE)&gt;10,VLOOKUP($C25,Extraction_MorningStar[],66,FALSE)&lt;=50),"entre 10 et 50%",IF(AND(VLOOKUP($C25,Extraction_MorningStar[],66,FALSE)&gt;50,VLOOKUP($C25,Extraction_MorningStar[],66,FALSE)&lt;=100),"sup à 50%","NC"))))))</f>
        <v>entre 10 et 50%</v>
      </c>
      <c r="AK25" s="14" t="str">
        <f>IF(VLOOKUP($C25,Extraction_MorningStar[],63,FALSE)=0,"nul",IF(AND(VLOOKUP($C25,Extraction_MorningStar[],63,FALSE)&gt;0,VLOOKUP($C25,Extraction_MorningStar[],63,FALSE)&lt;1),"inf à 1%",IF(AND(VLOOKUP($C25,Extraction_MorningStar[],63,FALSE)&gt;=1,VLOOKUP($C25,Extraction_MorningStar[],63,FALSE)&lt;=5),"entre 1 et 5%",IF(AND(VLOOKUP($C25,Extraction_MorningStar[],63,FALSE)&gt;5,VLOOKUP($C25,Extraction_MorningStar[],63,FALSE)&lt;=10),"entre 5 et 10%",IF(AND(VLOOKUP($C25,Extraction_MorningStar[],63,FALSE)&gt;10,VLOOKUP($C25,Extraction_MorningStar[],63,FALSE)&lt;=50),"entre 10 et 50%",IF(AND(VLOOKUP($C25,Extraction_MorningStar[],63,FALSE)&gt;50,VLOOKUP($C25,Extraction_MorningStar[],63,FALSE)&lt;=100),"sup à 50%","NC"))))))</f>
        <v>entre 5 et 10%</v>
      </c>
      <c r="AL25" s="14" t="str">
        <f>IF(VLOOKUP($C25,Extraction_MorningStar[],60,FALSE)=0,"nul",IF(AND(VLOOKUP($C25,Extraction_MorningStar[],60,FALSE)&gt;0,VLOOKUP($C25,Extraction_MorningStar[],60,FALSE)&lt;1),"inf à 1%",IF(AND(VLOOKUP($C25,Extraction_MorningStar[],60,FALSE)&gt;=1,VLOOKUP($C25,Extraction_MorningStar[],60,FALSE)&lt;=5),"entre 1 et 5%",IF(AND(VLOOKUP($C25,Extraction_MorningStar[],60,FALSE)&gt;5,VLOOKUP($C25,Extraction_MorningStar[],60,FALSE)&lt;=10),"entre 5 et 10%",IF(AND(VLOOKUP($C25,Extraction_MorningStar[],60,FALSE)&gt;10,VLOOKUP($C25,Extraction_MorningStar[],60,FALSE)&lt;=50),"entre 10 et 50%",IF(AND(VLOOKUP($C25,Extraction_MorningStar[],60,FALSE)&gt;50,VLOOKUP($C25,Extraction_MorningStar[],60,FALSE)&lt;=100),"sup à 50%","NC"))))))</f>
        <v>nul</v>
      </c>
      <c r="AM25" s="14" t="str">
        <f>IF(VLOOKUP($C25,Extraction_MorningStar[],78,FALSE)=0,"nul",IF(AND(VLOOKUP($C25,Extraction_MorningStar[],78,FALSE)&gt;0,VLOOKUP($C25,Extraction_MorningStar[],78,FALSE)&lt;1),"inf à 1%",IF(AND(VLOOKUP($C25,Extraction_MorningStar[],78,FALSE)&gt;=1,VLOOKUP($C25,Extraction_MorningStar[],78,FALSE)&lt;=5),"entre 1 et 5%",IF(AND(VLOOKUP($C25,Extraction_MorningStar[],78,FALSE)&gt;5,VLOOKUP($C25,Extraction_MorningStar[],78,FALSE)&lt;=10),"entre 5 et 10%",IF(AND(VLOOKUP($C25,Extraction_MorningStar[],78,FALSE)&gt;10,VLOOKUP($C25,Extraction_MorningStar[],78,FALSE)&lt;=50),"entre 10 et 50%",IF(AND(VLOOKUP($C25,Extraction_MorningStar[],78,FALSE)&gt;50,VLOOKUP($C25,Extraction_MorningStar[],78,FALSE)&lt;=100),"sup à 50%","NC"))))))</f>
        <v>nul</v>
      </c>
      <c r="AN25" s="15" t="str">
        <f>IF(VLOOKUP($C25,Extraction_MorningStar[],84,FALSE)=0,"nul",IF(AND(VLOOKUP($C25,Extraction_MorningStar[],84,FALSE)&gt;0,VLOOKUP($C25,Extraction_MorningStar[],84,FALSE)&lt;1),"inf à 1%",IF(AND(VLOOKUP($C25,Extraction_MorningStar[],84,FALSE)&gt;=1,VLOOKUP($C25,Extraction_MorningStar[],84,FALSE)&lt;=5),"entre 1 et 5%",IF(AND(VLOOKUP($C25,Extraction_MorningStar[],84,FALSE)&gt;5,VLOOKUP($C25,Extraction_MorningStar[],84,FALSE)&lt;=10),"entre 5 et 10%",IF(AND(VLOOKUP($C25,Extraction_MorningStar[],84,FALSE)&gt;10,VLOOKUP($C25,Extraction_MorningStar[],84,FALSE)&lt;=50),"entre 10 et 50%",IF(AND(VLOOKUP($C25,Extraction_MorningStar[],84,FALSE)&gt;50,VLOOKUP($C25,Extraction_MorningStar[],84,FALSE)&lt;=100),"sup à 50%","NC"))))))</f>
        <v>inf à 1%</v>
      </c>
      <c r="AO25" s="15" t="str">
        <f>IF(VLOOKUP($C25,Extraction_MorningStar[],87,FALSE)=0,"nul",IF(AND(VLOOKUP($C25,Extraction_MorningStar[],87,FALSE)&gt;0,VLOOKUP($C25,Extraction_MorningStar[],87,FALSE)&lt;1),"inf à 1%",IF(AND(VLOOKUP($C25,Extraction_MorningStar[],87,FALSE)&gt;=1,VLOOKUP($C25,Extraction_MorningStar[],87,FALSE)&lt;=5),"entre 1 et 5%",IF(AND(VLOOKUP($C25,Extraction_MorningStar[],87,FALSE)&gt;5,VLOOKUP($C25,Extraction_MorningStar[],87,FALSE)&lt;=10),"entre 5 et 10%",IF(AND(VLOOKUP($C25,Extraction_MorningStar[],87,FALSE)&gt;10,VLOOKUP($C25,Extraction_MorningStar[],87,FALSE)&lt;=50),"entre 10 et 50%",IF(AND(VLOOKUP($C25,Extraction_MorningStar[],87,FALSE)&gt;50,VLOOKUP($C25,Extraction_MorningStar[],87,FALSE)&lt;=100),"sup à 50%","NC"))))))</f>
        <v>entre 1 et 5%</v>
      </c>
      <c r="AP25" s="14" t="str">
        <f>IF(VLOOKUP($C25,Extraction_MorningStar[],90,FALSE)=0,"nul",IF(AND(VLOOKUP($C25,Extraction_MorningStar[],90,FALSE)&gt;0,VLOOKUP($C25,Extraction_MorningStar[],90,FALSE)&lt;1),"inf à 1%",IF(AND(VLOOKUP($C25,Extraction_MorningStar[],90,FALSE)&gt;=1,VLOOKUP($C25,Extraction_MorningStar[],90,FALSE)&lt;=5),"entre 1 et 5%",IF(AND(VLOOKUP($C25,Extraction_MorningStar[],90,FALSE)&gt;5,VLOOKUP($C25,Extraction_MorningStar[],90,FALSE)&lt;=10),"entre 5 et 10%",IF(AND(VLOOKUP($C25,Extraction_MorningStar[],90,FALSE)&gt;10,VLOOKUP($C25,Extraction_MorningStar[],90,FALSE)&lt;=50),"entre 10 et 50%",IF(AND(VLOOKUP($C25,Extraction_MorningStar[],90,FALSE)&gt;50,VLOOKUP($C25,Extraction_MorningStar[],90,FALSE)&lt;=100),"sup à 50%","NC"))))))</f>
        <v>nul</v>
      </c>
      <c r="AQ25" s="14" t="str">
        <f>IF(VLOOKUP($C25,Extraction_MorningStar[],93,FALSE)=0,"nul",IF(AND(VLOOKUP($C25,Extraction_MorningStar[],93,FALSE)&gt;0,VLOOKUP($C25,Extraction_MorningStar[],93,FALSE)&lt;1),"inf à 1%",IF(AND(VLOOKUP($C25,Extraction_MorningStar[],93,FALSE)&gt;=1,VLOOKUP($C25,Extraction_MorningStar[],93,FALSE)&lt;=5),"entre 1 et 5%",IF(AND(VLOOKUP($C25,Extraction_MorningStar[],93,FALSE)&gt;5,VLOOKUP($C25,Extraction_MorningStar[],93,FALSE)&lt;=10),"entre 5 et 10%",IF(AND(VLOOKUP($C25,Extraction_MorningStar[],93,FALSE)&gt;10,VLOOKUP($C25,Extraction_MorningStar[],93,FALSE)&lt;=50),"entre 10 et 50%",IF(AND(VLOOKUP($C25,Extraction_MorningStar[],93,FALSE)&gt;50,VLOOKUP($C25,Extraction_MorningStar[],93,FALSE)&lt;=100),"sup à 50%","NC"))))))</f>
        <v>nul</v>
      </c>
      <c r="AR25" s="14" t="str">
        <f>IF(VLOOKUP($C25,Extraction_MorningStar[],96,FALSE)=0,"nul",IF(AND(VLOOKUP($C25,Extraction_MorningStar[],96,FALSE)&gt;0,VLOOKUP($C25,Extraction_MorningStar[],96,FALSE)&lt;1),"inf à 1%",IF(AND(VLOOKUP($C25,Extraction_MorningStar[],96,FALSE)&gt;=1,VLOOKUP($C25,Extraction_MorningStar[],96,FALSE)&lt;=5),"entre 1 et 5%",IF(AND(VLOOKUP($C25,Extraction_MorningStar[],96,FALSE)&gt;5,VLOOKUP($C25,Extraction_MorningStar[],96,FALSE)&lt;=10),"entre 5 et 10%",IF(AND(VLOOKUP($C25,Extraction_MorningStar[],96,FALSE)&gt;10,VLOOKUP($C25,Extraction_MorningStar[],96,FALSE)&lt;=50),"entre 10 et 50%",IF(AND(VLOOKUP($C25,Extraction_MorningStar[],96,FALSE)&gt;50,VLOOKUP($C25,Extraction_MorningStar[],96,FALSE)&lt;=100),"sup à 50%","NC"))))))</f>
        <v>inf à 1%</v>
      </c>
      <c r="AS25" s="14" t="str">
        <f>IF(VLOOKUP($C25,Extraction_MorningStar[],99,FALSE)=0,"nul",IF(AND(VLOOKUP($C25,Extraction_MorningStar[],99,FALSE)&gt;0,VLOOKUP($C25,Extraction_MorningStar[],99,FALSE)&lt;1),"inf à 1%",IF(AND(VLOOKUP($C25,Extraction_MorningStar[],99,FALSE)&gt;=1,VLOOKUP($C25,Extraction_MorningStar[],99,FALSE)&lt;=5),"entre 1 et 5%",IF(AND(VLOOKUP($C25,Extraction_MorningStar[],99,FALSE)&gt;5,VLOOKUP($C25,Extraction_MorningStar[],99,FALSE)&lt;=10),"entre 5 et 10%",IF(AND(VLOOKUP($C25,Extraction_MorningStar[],99,FALSE)&gt;10,VLOOKUP($C25,Extraction_MorningStar[],99,FALSE)&lt;=50),"entre 10 et 50%",IF(AND(VLOOKUP($C25,Extraction_MorningStar[],99,FALSE)&gt;50,VLOOKUP($C25,Extraction_MorningStar[],99,FALSE)&lt;=100),"sup à 50%","NC"))))))</f>
        <v>nul</v>
      </c>
      <c r="AT25" s="16" t="str">
        <f>IF(VLOOKUP($C25,Extraction_MorningStar[],81,FALSE)=0,"nul",IF(AND(VLOOKUP($C25,Extraction_MorningStar[],81,FALSE)&gt;0,VLOOKUP($C25,Extraction_MorningStar[],81,FALSE)&lt;1),"inf à 1%",IF(AND(VLOOKUP($C25,Extraction_MorningStar[],81,FALSE)&gt;=1,VLOOKUP($C25,Extraction_MorningStar[],81,FALSE)&lt;=5),"entre 1 et 5%",IF(AND(VLOOKUP($C25,Extraction_MorningStar[],81,FALSE)&gt;5,VLOOKUP($C25,Extraction_MorningStar[],81,FALSE)&lt;=10),"entre 5 et 10%",IF(AND(VLOOKUP($C25,Extraction_MorningStar[],81,FALSE)&gt;10,VLOOKUP($C25,Extraction_MorningStar[],81,FALSE)&lt;=50),"entre 10 et 50%",IF(AND(VLOOKUP($C25,Extraction_MorningStar[],81,FALSE)&gt;50,VLOOKUP($C25,Extraction_MorningStar[],81,FALSE)&lt;=100),"sup à 50%","NC"))))))</f>
        <v>nul</v>
      </c>
      <c r="AU25" s="16" t="str">
        <f>IF(VLOOKUP($C25,Extraction_MorningStar[],102,FALSE)=0,"nul",IF(AND(VLOOKUP($C25,Extraction_MorningStar[],102,FALSE)&gt;0,VLOOKUP($C25,Extraction_MorningStar[],102,FALSE)&lt;1),"inf à 1%",IF(AND(VLOOKUP($C25,Extraction_MorningStar[],102,FALSE)&gt;=1,VLOOKUP($C25,Extraction_MorningStar[],102,FALSE)&lt;=5),"entre 1 et 5%",IF(AND(VLOOKUP($C25,Extraction_MorningStar[],102,FALSE)&gt;5,VLOOKUP($C25,Extraction_MorningStar[],102,FALSE)&lt;=10),"entre 5 et 10%",IF(AND(VLOOKUP($C25,Extraction_MorningStar[],102,FALSE)&gt;10,VLOOKUP($C25,Extraction_MorningStar[],102,FALSE)&lt;=50),"entre 10 et 50%",IF(AND(VLOOKUP($C25,Extraction_MorningStar[],102,FALSE)&gt;50,VLOOKUP($C25,Extraction_MorningStar[],102,FALSE)&lt;=100),"sup à 50%","NC"))))))</f>
        <v>nul</v>
      </c>
      <c r="AV25" s="15">
        <v>2</v>
      </c>
      <c r="AW25" s="17">
        <f>VLOOKUP(C25,Extraction_MorningStar[],223,FALSE)</f>
        <v>6</v>
      </c>
    </row>
    <row r="26" spans="1:49" x14ac:dyDescent="0.25">
      <c r="A26" t="s">
        <v>34</v>
      </c>
      <c r="B26" t="s">
        <v>911</v>
      </c>
      <c r="C26" s="35" t="s">
        <v>99</v>
      </c>
      <c r="D26" s="36" t="str">
        <f>VLOOKUP(Source!C26,Extraction_MorningStar[[ISIN]:[Catégorie Globale]],13,FALSE)</f>
        <v>Actions International Gdes Cap. Mixte</v>
      </c>
      <c r="E26" s="38" t="str">
        <f>VLOOKUP(C26,Extraction_MorningStar[[ISIN]:[Name]],2,FALSE)</f>
        <v>Schroder ISF Glbl Sust Gr A Acc USD</v>
      </c>
      <c r="F26" s="19" t="s">
        <v>36</v>
      </c>
      <c r="G26" s="15" t="str">
        <f>VLOOKUP(Source!C26,Extraction_MorningStar[[ISIN]:[Catégorie Morningstar]],11,FALSE)</f>
        <v>Europe Fonds ouverts  - Actions Internationales Gdes Cap. Croissance</v>
      </c>
      <c r="H26" s="15" t="str">
        <f t="shared" si="0"/>
        <v>Monde</v>
      </c>
      <c r="I26" s="47" t="str">
        <f>VLOOKUP(C26,Extraction_MorningStar[],230,FALSE)</f>
        <v>Global</v>
      </c>
      <c r="J26" s="33" t="str">
        <f>VLOOKUP(C26,Extraction_MorningStar[],221,FALSE)</f>
        <v>MSCI ACWI NR USD</v>
      </c>
      <c r="K26" s="15">
        <f>VLOOKUP(C26,Extraction_MorningStar[[ISIN]:[Management Fee]],6,FALSE)</f>
        <v>1.3</v>
      </c>
      <c r="L26" s="34">
        <f>IF(VLOOKUP(C26,Extraction_MorningStar[[ISIN]:[Notation  Morningstar]],10,FALSE)=0,"Non noté",VLOOKUP(C26,Extraction_MorningStar[[ISIN]:[Notation  Morningstar]],10,FALSE))</f>
        <v>5</v>
      </c>
      <c r="M26" s="33" t="str">
        <f>VLOOKUP(C26,Extraction_MS_02022022!$A$2:$C$44,3,FALSE)</f>
        <v>Schroder Investment Management (Europe) S.A.</v>
      </c>
      <c r="N26" s="33">
        <f>VLOOKUP(C26,Extraction_MorningStar[],210,FALSE)</f>
        <v>-12.548491508841749</v>
      </c>
      <c r="O26" s="33">
        <f>VLOOKUP(C26,Extraction_MorningStar[],211,FALSE)</f>
        <v>19.28143</v>
      </c>
      <c r="P26" s="33">
        <f>VLOOKUP(C26,Extraction_MorningStar[],212,FALSE)</f>
        <v>27.46679</v>
      </c>
      <c r="Q26" s="33">
        <f>VLOOKUP(C26,Extraction_MorningStar[],212,FALSE)</f>
        <v>27.46679</v>
      </c>
      <c r="R26" s="33">
        <f>VLOOKUP(C26,Extraction_MorningStar[],213,FALSE)</f>
        <v>7.9933699999999996</v>
      </c>
      <c r="S26" s="15" t="s">
        <v>907</v>
      </c>
      <c r="T26" s="15"/>
      <c r="U26" s="15" t="str">
        <f t="shared" si="1"/>
        <v>Label ISR public</v>
      </c>
      <c r="V26" s="15" t="str">
        <f>IF(VLOOKUP(C26,Extraction_MorningStar[],224,FALSE)="Oui","Oui","Non")</f>
        <v>Oui</v>
      </c>
      <c r="W26" s="15" t="str">
        <f>IF(COUNTIF(ISIN_Greenfin!$A$1:$A$207,Source!C26)&gt;0,"Oui","Non")</f>
        <v>Non</v>
      </c>
      <c r="X26" s="15" t="str">
        <f>IF(COUNTIF(ISIN_Finansol!$A$1:$A$146,Source!C26)&gt;0,"Oui","Non")</f>
        <v>Non</v>
      </c>
      <c r="Y26" s="15" t="str">
        <f>VLOOKUP(C26,Suppéments_SDG[],3,FALSE)</f>
        <v>Non</v>
      </c>
      <c r="Z26" s="15" t="str">
        <f>VLOOKUP(C26,Suppéments_SDG[],4,FALSE)</f>
        <v>Non</v>
      </c>
      <c r="AA26" s="15" t="str">
        <f>VLOOKUP(C26,Suppéments_SDG[],5,FALSE)</f>
        <v>Non</v>
      </c>
      <c r="AB26" s="15" t="str">
        <f>VLOOKUP(C26,Suppéments_SDG[],6,FALSE)</f>
        <v>Oui</v>
      </c>
      <c r="AC26" s="15" t="str">
        <f>IF(VLOOKUP($C26,Extraction_MorningStar[],191,FALSE)="Oui","Pornographie, ","")&amp;IF(VLOOKUP($C26,Extraction_MorningStar[],192,FALSE)="Oui","Alcool, ","")&amp;IF(VLOOKUP($C26,Extraction_MorningStar[],193,FALSE)="Oui","Tests sur les animaux, ","")&amp;IF(VLOOKUP($C26,Extraction_MorningStar[],194,FALSE)="Oui","Armes controversées, ","")&amp;IF(VLOOKUP($C26,Extraction_MorningStar[],195,FALSE)="Oui","Fourrures et  cuirs, ","")&amp;IF(VLOOKUP($C26,Extraction_MorningStar[],196,FALSE)="Oui","Jeux d'argent, ","")&amp;IF(VLOOKUP($C26,Extraction_MorningStar[],197,FALSE)="Oui","OGM, ","")&amp;IF(VLOOKUP($C26,Extraction_MorningStar[],198,FALSE)="Oui","Armées privées, ","")&amp;IF(VLOOKUP($C26,Extraction_MorningStar[],199,FALSE)="Oui","Nucléaire, ","")&amp;IF(VLOOKUP($C26,Extraction_MorningStar[],200,FALSE)="Oui","Huile de palme, ","")&amp;IF(VLOOKUP($C26,Extraction_MorningStar[],201,FALSE)="Oui","Pesticides, ","")&amp;IF(VLOOKUP($C26,Extraction_MorningStar[],202,FALSE)="Oui","Armes portatives, ","")&amp;IF(VLOOKUP($C26,Extraction_MorningStar[],203,FALSE)="Oui","Charbon thermique, ","")&amp;IF(VLOOKUP($C26,Extraction_MorningStar[],204,FALSE)="Oui","Tabac.","")</f>
        <v>Pornographie, Alcool, Armes controversées, Jeux d'argent, Armes portatives, Charbon thermique, Tabac.</v>
      </c>
      <c r="AD26" s="15" t="str">
        <f>VLOOKUP(C26,Suppéments_SDG[],7,FALSE)</f>
        <v>Article 8</v>
      </c>
      <c r="AE26" s="15" t="str">
        <f>VLOOKUP(C26,Suppéments_SDG[],8,FALSE)</f>
        <v>3, 8, 10, 13, 16</v>
      </c>
      <c r="AF26" s="15" t="str">
        <f>IF(VLOOKUP(C26,Extraction_MorningStar[],107,FALSE)="Oui","Oui",IF(VLOOKUP(C26,Extraction_MorningStar[],107,FALSE)="Non","Non",IF(VLOOKUP(C26,Extraction_MorningStar[],107,FALSE)=0,"Non")))</f>
        <v>Oui</v>
      </c>
      <c r="AG26" s="15" t="str">
        <f>VLOOKUP(C26,Extraction_MorningStar[],15,FALSE)</f>
        <v>Haut</v>
      </c>
      <c r="AH26" s="15" t="str">
        <f t="shared" si="2"/>
        <v>OOOOO</v>
      </c>
      <c r="AI26" s="14" t="str">
        <f>IF(VLOOKUP($C26,Extraction_MorningStar[],72,FALSE)=0,"nul",IF(AND(VLOOKUP($C26,Extraction_MorningStar[],72,FALSE)&gt;0,VLOOKUP($C26,Extraction_MorningStar[],72,FALSE)&lt;1),"inf à 1%",IF(AND(VLOOKUP($C26,Extraction_MorningStar[],72,FALSE)&gt;=1,VLOOKUP($C26,Extraction_MorningStar[],72,FALSE)&lt;=5),"entre 1 et 5%",IF(AND(VLOOKUP($C26,Extraction_MorningStar[],72,FALSE)&gt;5,VLOOKUP($C26,Extraction_MorningStar[],72,FALSE)&lt;=10),"entre 5 et 10%",IF(AND(VLOOKUP($C26,Extraction_MorningStar[],72,FALSE)&gt;10,VLOOKUP($C26,Extraction_MorningStar[],72,FALSE)&lt;=50),"entre 10 et 50%",IF(AND(VLOOKUP($C26,Extraction_MorningStar[],72,FALSE)&gt;50,VLOOKUP($C26,Extraction_MorningStar[],72,FALSE)&lt;=100),"sup à 50%","NC"))))))</f>
        <v>nul</v>
      </c>
      <c r="AJ26" s="15" t="str">
        <f>IF(VLOOKUP($C26,Extraction_MorningStar[],66,FALSE)=0,"nul",IF(AND(VLOOKUP($C26,Extraction_MorningStar[],66,FALSE)&gt;0,VLOOKUP($C26,Extraction_MorningStar[],66,FALSE)&lt;1),"inf à 1%",IF(AND(VLOOKUP($C26,Extraction_MorningStar[],66,FALSE)&gt;=1,VLOOKUP($C26,Extraction_MorningStar[],66,FALSE)&lt;=5),"entre 1 et 5%",IF(AND(VLOOKUP($C26,Extraction_MorningStar[],66,FALSE)&gt;5,VLOOKUP($C26,Extraction_MorningStar[],66,FALSE)&lt;=10),"entre 5 et 10%",IF(AND(VLOOKUP($C26,Extraction_MorningStar[],66,FALSE)&gt;10,VLOOKUP($C26,Extraction_MorningStar[],66,FALSE)&lt;=50),"entre 10 et 50%",IF(AND(VLOOKUP($C26,Extraction_MorningStar[],66,FALSE)&gt;50,VLOOKUP($C26,Extraction_MorningStar[],66,FALSE)&lt;=100),"sup à 50%","NC"))))))</f>
        <v>entre 10 et 50%</v>
      </c>
      <c r="AK26" s="14" t="str">
        <f>IF(VLOOKUP($C26,Extraction_MorningStar[],63,FALSE)=0,"nul",IF(AND(VLOOKUP($C26,Extraction_MorningStar[],63,FALSE)&gt;0,VLOOKUP($C26,Extraction_MorningStar[],63,FALSE)&lt;1),"inf à 1%",IF(AND(VLOOKUP($C26,Extraction_MorningStar[],63,FALSE)&gt;=1,VLOOKUP($C26,Extraction_MorningStar[],63,FALSE)&lt;=5),"entre 1 et 5%",IF(AND(VLOOKUP($C26,Extraction_MorningStar[],63,FALSE)&gt;5,VLOOKUP($C26,Extraction_MorningStar[],63,FALSE)&lt;=10),"entre 5 et 10%",IF(AND(VLOOKUP($C26,Extraction_MorningStar[],63,FALSE)&gt;10,VLOOKUP($C26,Extraction_MorningStar[],63,FALSE)&lt;=50),"entre 10 et 50%",IF(AND(VLOOKUP($C26,Extraction_MorningStar[],63,FALSE)&gt;50,VLOOKUP($C26,Extraction_MorningStar[],63,FALSE)&lt;=100),"sup à 50%","NC"))))))</f>
        <v>nul</v>
      </c>
      <c r="AL26" s="14" t="str">
        <f>IF(VLOOKUP($C26,Extraction_MorningStar[],60,FALSE)=0,"nul",IF(AND(VLOOKUP($C26,Extraction_MorningStar[],60,FALSE)&gt;0,VLOOKUP($C26,Extraction_MorningStar[],60,FALSE)&lt;1),"inf à 1%",IF(AND(VLOOKUP($C26,Extraction_MorningStar[],60,FALSE)&gt;=1,VLOOKUP($C26,Extraction_MorningStar[],60,FALSE)&lt;=5),"entre 1 et 5%",IF(AND(VLOOKUP($C26,Extraction_MorningStar[],60,FALSE)&gt;5,VLOOKUP($C26,Extraction_MorningStar[],60,FALSE)&lt;=10),"entre 5 et 10%",IF(AND(VLOOKUP($C26,Extraction_MorningStar[],60,FALSE)&gt;10,VLOOKUP($C26,Extraction_MorningStar[],60,FALSE)&lt;=50),"entre 10 et 50%",IF(AND(VLOOKUP($C26,Extraction_MorningStar[],60,FALSE)&gt;50,VLOOKUP($C26,Extraction_MorningStar[],60,FALSE)&lt;=100),"sup à 50%","NC"))))))</f>
        <v>nul</v>
      </c>
      <c r="AM26" s="14" t="str">
        <f>IF(VLOOKUP($C26,Extraction_MorningStar[],78,FALSE)=0,"nul",IF(AND(VLOOKUP($C26,Extraction_MorningStar[],78,FALSE)&gt;0,VLOOKUP($C26,Extraction_MorningStar[],78,FALSE)&lt;1),"inf à 1%",IF(AND(VLOOKUP($C26,Extraction_MorningStar[],78,FALSE)&gt;=1,VLOOKUP($C26,Extraction_MorningStar[],78,FALSE)&lt;=5),"entre 1 et 5%",IF(AND(VLOOKUP($C26,Extraction_MorningStar[],78,FALSE)&gt;5,VLOOKUP($C26,Extraction_MorningStar[],78,FALSE)&lt;=10),"entre 5 et 10%",IF(AND(VLOOKUP($C26,Extraction_MorningStar[],78,FALSE)&gt;10,VLOOKUP($C26,Extraction_MorningStar[],78,FALSE)&lt;=50),"entre 10 et 50%",IF(AND(VLOOKUP($C26,Extraction_MorningStar[],78,FALSE)&gt;50,VLOOKUP($C26,Extraction_MorningStar[],78,FALSE)&lt;=100),"sup à 50%","NC"))))))</f>
        <v>nul</v>
      </c>
      <c r="AN26" s="15" t="str">
        <f>IF(VLOOKUP($C26,Extraction_MorningStar[],84,FALSE)=0,"nul",IF(AND(VLOOKUP($C26,Extraction_MorningStar[],84,FALSE)&gt;0,VLOOKUP($C26,Extraction_MorningStar[],84,FALSE)&lt;1),"inf à 1%",IF(AND(VLOOKUP($C26,Extraction_MorningStar[],84,FALSE)&gt;=1,VLOOKUP($C26,Extraction_MorningStar[],84,FALSE)&lt;=5),"entre 1 et 5%",IF(AND(VLOOKUP($C26,Extraction_MorningStar[],84,FALSE)&gt;5,VLOOKUP($C26,Extraction_MorningStar[],84,FALSE)&lt;=10),"entre 5 et 10%",IF(AND(VLOOKUP($C26,Extraction_MorningStar[],84,FALSE)&gt;10,VLOOKUP($C26,Extraction_MorningStar[],84,FALSE)&lt;=50),"entre 10 et 50%",IF(AND(VLOOKUP($C26,Extraction_MorningStar[],84,FALSE)&gt;50,VLOOKUP($C26,Extraction_MorningStar[],84,FALSE)&lt;=100),"sup à 50%","NC"))))))</f>
        <v>nul</v>
      </c>
      <c r="AO26" s="15" t="str">
        <f>IF(VLOOKUP($C26,Extraction_MorningStar[],87,FALSE)=0,"nul",IF(AND(VLOOKUP($C26,Extraction_MorningStar[],87,FALSE)&gt;0,VLOOKUP($C26,Extraction_MorningStar[],87,FALSE)&lt;1),"inf à 1%",IF(AND(VLOOKUP($C26,Extraction_MorningStar[],87,FALSE)&gt;=1,VLOOKUP($C26,Extraction_MorningStar[],87,FALSE)&lt;=5),"entre 1 et 5%",IF(AND(VLOOKUP($C26,Extraction_MorningStar[],87,FALSE)&gt;5,VLOOKUP($C26,Extraction_MorningStar[],87,FALSE)&lt;=10),"entre 5 et 10%",IF(AND(VLOOKUP($C26,Extraction_MorningStar[],87,FALSE)&gt;10,VLOOKUP($C26,Extraction_MorningStar[],87,FALSE)&lt;=50),"entre 10 et 50%",IF(AND(VLOOKUP($C26,Extraction_MorningStar[],87,FALSE)&gt;50,VLOOKUP($C26,Extraction_MorningStar[],87,FALSE)&lt;=100),"sup à 50%","NC"))))))</f>
        <v>nul</v>
      </c>
      <c r="AP26" s="14" t="str">
        <f>IF(VLOOKUP($C26,Extraction_MorningStar[],90,FALSE)=0,"nul",IF(AND(VLOOKUP($C26,Extraction_MorningStar[],90,FALSE)&gt;0,VLOOKUP($C26,Extraction_MorningStar[],90,FALSE)&lt;1),"inf à 1%",IF(AND(VLOOKUP($C26,Extraction_MorningStar[],90,FALSE)&gt;=1,VLOOKUP($C26,Extraction_MorningStar[],90,FALSE)&lt;=5),"entre 1 et 5%",IF(AND(VLOOKUP($C26,Extraction_MorningStar[],90,FALSE)&gt;5,VLOOKUP($C26,Extraction_MorningStar[],90,FALSE)&lt;=10),"entre 5 et 10%",IF(AND(VLOOKUP($C26,Extraction_MorningStar[],90,FALSE)&gt;10,VLOOKUP($C26,Extraction_MorningStar[],90,FALSE)&lt;=50),"entre 10 et 50%",IF(AND(VLOOKUP($C26,Extraction_MorningStar[],90,FALSE)&gt;50,VLOOKUP($C26,Extraction_MorningStar[],90,FALSE)&lt;=100),"sup à 50%","NC"))))))</f>
        <v>nul</v>
      </c>
      <c r="AQ26" s="14" t="str">
        <f>IF(VLOOKUP($C26,Extraction_MorningStar[],93,FALSE)=0,"nul",IF(AND(VLOOKUP($C26,Extraction_MorningStar[],93,FALSE)&gt;0,VLOOKUP($C26,Extraction_MorningStar[],93,FALSE)&lt;1),"inf à 1%",IF(AND(VLOOKUP($C26,Extraction_MorningStar[],93,FALSE)&gt;=1,VLOOKUP($C26,Extraction_MorningStar[],93,FALSE)&lt;=5),"entre 1 et 5%",IF(AND(VLOOKUP($C26,Extraction_MorningStar[],93,FALSE)&gt;5,VLOOKUP($C26,Extraction_MorningStar[],93,FALSE)&lt;=10),"entre 5 et 10%",IF(AND(VLOOKUP($C26,Extraction_MorningStar[],93,FALSE)&gt;10,VLOOKUP($C26,Extraction_MorningStar[],93,FALSE)&lt;=50),"entre 10 et 50%",IF(AND(VLOOKUP($C26,Extraction_MorningStar[],93,FALSE)&gt;50,VLOOKUP($C26,Extraction_MorningStar[],93,FALSE)&lt;=100),"sup à 50%","NC"))))))</f>
        <v>nul</v>
      </c>
      <c r="AR26" s="14" t="str">
        <f>IF(VLOOKUP($C26,Extraction_MorningStar[],96,FALSE)=0,"nul",IF(AND(VLOOKUP($C26,Extraction_MorningStar[],96,FALSE)&gt;0,VLOOKUP($C26,Extraction_MorningStar[],96,FALSE)&lt;1),"inf à 1%",IF(AND(VLOOKUP($C26,Extraction_MorningStar[],96,FALSE)&gt;=1,VLOOKUP($C26,Extraction_MorningStar[],96,FALSE)&lt;=5),"entre 1 et 5%",IF(AND(VLOOKUP($C26,Extraction_MorningStar[],96,FALSE)&gt;5,VLOOKUP($C26,Extraction_MorningStar[],96,FALSE)&lt;=10),"entre 5 et 10%",IF(AND(VLOOKUP($C26,Extraction_MorningStar[],96,FALSE)&gt;10,VLOOKUP($C26,Extraction_MorningStar[],96,FALSE)&lt;=50),"entre 10 et 50%",IF(AND(VLOOKUP($C26,Extraction_MorningStar[],96,FALSE)&gt;50,VLOOKUP($C26,Extraction_MorningStar[],96,FALSE)&lt;=100),"sup à 50%","NC"))))))</f>
        <v>nul</v>
      </c>
      <c r="AS26" s="14" t="str">
        <f>IF(VLOOKUP($C26,Extraction_MorningStar[],99,FALSE)=0,"nul",IF(AND(VLOOKUP($C26,Extraction_MorningStar[],99,FALSE)&gt;0,VLOOKUP($C26,Extraction_MorningStar[],99,FALSE)&lt;1),"inf à 1%",IF(AND(VLOOKUP($C26,Extraction_MorningStar[],99,FALSE)&gt;=1,VLOOKUP($C26,Extraction_MorningStar[],99,FALSE)&lt;=5),"entre 1 et 5%",IF(AND(VLOOKUP($C26,Extraction_MorningStar[],99,FALSE)&gt;5,VLOOKUP($C26,Extraction_MorningStar[],99,FALSE)&lt;=10),"entre 5 et 10%",IF(AND(VLOOKUP($C26,Extraction_MorningStar[],99,FALSE)&gt;10,VLOOKUP($C26,Extraction_MorningStar[],99,FALSE)&lt;=50),"entre 10 et 50%",IF(AND(VLOOKUP($C26,Extraction_MorningStar[],99,FALSE)&gt;50,VLOOKUP($C26,Extraction_MorningStar[],99,FALSE)&lt;=100),"sup à 50%","NC"))))))</f>
        <v>nul</v>
      </c>
      <c r="AT26" s="16" t="str">
        <f>IF(VLOOKUP($C26,Extraction_MorningStar[],81,FALSE)=0,"nul",IF(AND(VLOOKUP($C26,Extraction_MorningStar[],81,FALSE)&gt;0,VLOOKUP($C26,Extraction_MorningStar[],81,FALSE)&lt;1),"inf à 1%",IF(AND(VLOOKUP($C26,Extraction_MorningStar[],81,FALSE)&gt;=1,VLOOKUP($C26,Extraction_MorningStar[],81,FALSE)&lt;=5),"entre 1 et 5%",IF(AND(VLOOKUP($C26,Extraction_MorningStar[],81,FALSE)&gt;5,VLOOKUP($C26,Extraction_MorningStar[],81,FALSE)&lt;=10),"entre 5 et 10%",IF(AND(VLOOKUP($C26,Extraction_MorningStar[],81,FALSE)&gt;10,VLOOKUP($C26,Extraction_MorningStar[],81,FALSE)&lt;=50),"entre 10 et 50%",IF(AND(VLOOKUP($C26,Extraction_MorningStar[],81,FALSE)&gt;50,VLOOKUP($C26,Extraction_MorningStar[],81,FALSE)&lt;=100),"sup à 50%","NC"))))))</f>
        <v>nul</v>
      </c>
      <c r="AU26" s="16" t="str">
        <f>IF(VLOOKUP($C26,Extraction_MorningStar[],102,FALSE)=0,"nul",IF(AND(VLOOKUP($C26,Extraction_MorningStar[],102,FALSE)&gt;0,VLOOKUP($C26,Extraction_MorningStar[],102,FALSE)&lt;1),"inf à 1%",IF(AND(VLOOKUP($C26,Extraction_MorningStar[],102,FALSE)&gt;=1,VLOOKUP($C26,Extraction_MorningStar[],102,FALSE)&lt;=5),"entre 1 et 5%",IF(AND(VLOOKUP($C26,Extraction_MorningStar[],102,FALSE)&gt;5,VLOOKUP($C26,Extraction_MorningStar[],102,FALSE)&lt;=10),"entre 5 et 10%",IF(AND(VLOOKUP($C26,Extraction_MorningStar[],102,FALSE)&gt;10,VLOOKUP($C26,Extraction_MorningStar[],102,FALSE)&lt;=50),"entre 10 et 50%",IF(AND(VLOOKUP($C26,Extraction_MorningStar[],102,FALSE)&gt;50,VLOOKUP($C26,Extraction_MorningStar[],102,FALSE)&lt;=100),"sup à 50%","NC"))))))</f>
        <v>nul</v>
      </c>
      <c r="AV26" s="15">
        <v>5</v>
      </c>
      <c r="AW26" s="17">
        <f>VLOOKUP(C26,Extraction_MorningStar[],223,FALSE)</f>
        <v>6</v>
      </c>
    </row>
    <row r="27" spans="1:49" x14ac:dyDescent="0.25">
      <c r="A27" t="s">
        <v>34</v>
      </c>
      <c r="B27" t="s">
        <v>911</v>
      </c>
      <c r="C27" s="35" t="s">
        <v>70</v>
      </c>
      <c r="D27" s="36" t="str">
        <f>VLOOKUP(Source!C27,Extraction_MorningStar[[ISIN]:[Catégorie Globale]],13,FALSE)</f>
        <v>Actions Europe Gdes Cap.</v>
      </c>
      <c r="E27" s="38" t="str">
        <f>VLOOKUP(C27,Extraction_MorningStar[[ISIN]:[Name]],2,FALSE)</f>
        <v>HSBC RIF SRI Euroland Equity AC</v>
      </c>
      <c r="F27" s="19" t="s">
        <v>36</v>
      </c>
      <c r="G27" s="15" t="str">
        <f>VLOOKUP(Source!C27,Extraction_MorningStar[[ISIN]:[Catégorie Morningstar]],11,FALSE)</f>
        <v>Europe Fonds ouverts  - Actions Zone Euro Grandes Cap.</v>
      </c>
      <c r="H27" s="15" t="str">
        <f t="shared" si="0"/>
        <v>Zone Euro</v>
      </c>
      <c r="I27" s="47" t="str">
        <f>VLOOKUP(C27,Extraction_MorningStar[],230,FALSE)</f>
        <v>Euroland</v>
      </c>
      <c r="J27" s="33" t="str">
        <f>VLOOKUP(C27,Extraction_MorningStar[],221,FALSE)</f>
        <v>MSCI EMU NR EUR</v>
      </c>
      <c r="K27" s="15">
        <f>VLOOKUP(C27,Extraction_MorningStar[[ISIN]:[Management Fee]],6,FALSE)</f>
        <v>0</v>
      </c>
      <c r="L27" s="34">
        <f>IF(VLOOKUP(C27,Extraction_MorningStar[[ISIN]:[Notation  Morningstar]],10,FALSE)=0,"Non noté",VLOOKUP(C27,Extraction_MorningStar[[ISIN]:[Notation  Morningstar]],10,FALSE))</f>
        <v>3</v>
      </c>
      <c r="M27" s="33" t="str">
        <f>VLOOKUP(C27,Extraction_MS_02022022!$A$2:$C$44,3,FALSE)</f>
        <v>HSBC Global Asset Management (France)</v>
      </c>
      <c r="N27" s="33">
        <f>VLOOKUP(C27,Extraction_MorningStar[],210,FALSE)</f>
        <v>-15.13856</v>
      </c>
      <c r="O27" s="33">
        <f>VLOOKUP(C27,Extraction_MorningStar[],211,FALSE)</f>
        <v>17.5321</v>
      </c>
      <c r="P27" s="33">
        <f>VLOOKUP(C27,Extraction_MorningStar[],212,FALSE)</f>
        <v>1.2627200000000001</v>
      </c>
      <c r="Q27" s="33">
        <f>VLOOKUP(C27,Extraction_MorningStar[],212,FALSE)</f>
        <v>1.2627200000000001</v>
      </c>
      <c r="R27" s="33">
        <f>VLOOKUP(C27,Extraction_MorningStar[],213,FALSE)</f>
        <v>0.93994999999999995</v>
      </c>
      <c r="S27" s="15" t="s">
        <v>907</v>
      </c>
      <c r="T27" s="15"/>
      <c r="U27" s="15" t="str">
        <f t="shared" si="1"/>
        <v>Label ISR public</v>
      </c>
      <c r="V27" s="15" t="str">
        <f>IF(VLOOKUP(C27,Extraction_MorningStar[],224,FALSE)="Oui","Oui","Non")</f>
        <v>Oui</v>
      </c>
      <c r="W27" s="15" t="str">
        <f>IF(COUNTIF(ISIN_Greenfin!$A$1:$A$207,Source!C27)&gt;0,"Oui","Non")</f>
        <v>Non</v>
      </c>
      <c r="X27" s="15" t="str">
        <f>IF(COUNTIF(ISIN_Finansol!$A$1:$A$146,Source!C27)&gt;0,"Oui","Non")</f>
        <v>Non</v>
      </c>
      <c r="Y27" s="15" t="str">
        <f>VLOOKUP(C27,Suppéments_SDG[],3,FALSE)</f>
        <v>Oui</v>
      </c>
      <c r="Z27" s="15" t="str">
        <f>VLOOKUP(C27,Suppéments_SDG[],4,FALSE)</f>
        <v>Non</v>
      </c>
      <c r="AA27" s="15" t="str">
        <f>VLOOKUP(C27,Suppéments_SDG[],5,FALSE)</f>
        <v>Non</v>
      </c>
      <c r="AB27" s="15" t="str">
        <f>VLOOKUP(C27,Suppéments_SDG[],6,FALSE)</f>
        <v>Oui</v>
      </c>
      <c r="AC27" s="15" t="str">
        <f>IF(VLOOKUP($C27,Extraction_MorningStar[],191,FALSE)="Oui","Pornographie, ","")&amp;IF(VLOOKUP($C27,Extraction_MorningStar[],192,FALSE)="Oui","Alcool, ","")&amp;IF(VLOOKUP($C27,Extraction_MorningStar[],193,FALSE)="Oui","Tests sur les animaux, ","")&amp;IF(VLOOKUP($C27,Extraction_MorningStar[],194,FALSE)="Oui","Armes controversées, ","")&amp;IF(VLOOKUP($C27,Extraction_MorningStar[],195,FALSE)="Oui","Fourrures et  cuirs, ","")&amp;IF(VLOOKUP($C27,Extraction_MorningStar[],196,FALSE)="Oui","Jeux d'argent, ","")&amp;IF(VLOOKUP($C27,Extraction_MorningStar[],197,FALSE)="Oui","OGM, ","")&amp;IF(VLOOKUP($C27,Extraction_MorningStar[],198,FALSE)="Oui","Armées privées, ","")&amp;IF(VLOOKUP($C27,Extraction_MorningStar[],199,FALSE)="Oui","Nucléaire, ","")&amp;IF(VLOOKUP($C27,Extraction_MorningStar[],200,FALSE)="Oui","Huile de palme, ","")&amp;IF(VLOOKUP($C27,Extraction_MorningStar[],201,FALSE)="Oui","Pesticides, ","")&amp;IF(VLOOKUP($C27,Extraction_MorningStar[],202,FALSE)="Oui","Armes portatives, ","")&amp;IF(VLOOKUP($C27,Extraction_MorningStar[],203,FALSE)="Oui","Charbon thermique, ","")&amp;IF(VLOOKUP($C27,Extraction_MorningStar[],204,FALSE)="Oui","Tabac.","")</f>
        <v>Armes portatives, Charbon thermique, Tabac.</v>
      </c>
      <c r="AD27" s="15" t="str">
        <f>VLOOKUP(C27,Suppéments_SDG[],7,FALSE)</f>
        <v>Article 8</v>
      </c>
      <c r="AE27" s="15" t="str">
        <f>VLOOKUP(C27,Suppéments_SDG[],8,FALSE)</f>
        <v>3, 8, 9, 12, 13</v>
      </c>
      <c r="AF27" s="15" t="str">
        <f>IF(VLOOKUP(C27,Extraction_MorningStar[],107,FALSE)="Oui","Oui",IF(VLOOKUP(C27,Extraction_MorningStar[],107,FALSE)="Non","Non",IF(VLOOKUP(C27,Extraction_MorningStar[],107,FALSE)=0,"Non")))</f>
        <v>Non</v>
      </c>
      <c r="AG27" s="15" t="str">
        <f>VLOOKUP(C27,Extraction_MorningStar[],15,FALSE)</f>
        <v>Haut</v>
      </c>
      <c r="AH27" s="15" t="str">
        <f t="shared" si="2"/>
        <v>OOOOO</v>
      </c>
      <c r="AI27" s="14" t="str">
        <f>IF(VLOOKUP($C27,Extraction_MorningStar[],72,FALSE)=0,"nul",IF(AND(VLOOKUP($C27,Extraction_MorningStar[],72,FALSE)&gt;0,VLOOKUP($C27,Extraction_MorningStar[],72,FALSE)&lt;1),"inf à 1%",IF(AND(VLOOKUP($C27,Extraction_MorningStar[],72,FALSE)&gt;=1,VLOOKUP($C27,Extraction_MorningStar[],72,FALSE)&lt;=5),"entre 1 et 5%",IF(AND(VLOOKUP($C27,Extraction_MorningStar[],72,FALSE)&gt;5,VLOOKUP($C27,Extraction_MorningStar[],72,FALSE)&lt;=10),"entre 5 et 10%",IF(AND(VLOOKUP($C27,Extraction_MorningStar[],72,FALSE)&gt;10,VLOOKUP($C27,Extraction_MorningStar[],72,FALSE)&lt;=50),"entre 10 et 50%",IF(AND(VLOOKUP($C27,Extraction_MorningStar[],72,FALSE)&gt;50,VLOOKUP($C27,Extraction_MorningStar[],72,FALSE)&lt;=100),"sup à 50%","NC"))))))</f>
        <v>nul</v>
      </c>
      <c r="AJ27" s="15" t="str">
        <f>IF(VLOOKUP($C27,Extraction_MorningStar[],66,FALSE)=0,"nul",IF(AND(VLOOKUP($C27,Extraction_MorningStar[],66,FALSE)&gt;0,VLOOKUP($C27,Extraction_MorningStar[],66,FALSE)&lt;1),"inf à 1%",IF(AND(VLOOKUP($C27,Extraction_MorningStar[],66,FALSE)&gt;=1,VLOOKUP($C27,Extraction_MorningStar[],66,FALSE)&lt;=5),"entre 1 et 5%",IF(AND(VLOOKUP($C27,Extraction_MorningStar[],66,FALSE)&gt;5,VLOOKUP($C27,Extraction_MorningStar[],66,FALSE)&lt;=10),"entre 5 et 10%",IF(AND(VLOOKUP($C27,Extraction_MorningStar[],66,FALSE)&gt;10,VLOOKUP($C27,Extraction_MorningStar[],66,FALSE)&lt;=50),"entre 10 et 50%",IF(AND(VLOOKUP($C27,Extraction_MorningStar[],66,FALSE)&gt;50,VLOOKUP($C27,Extraction_MorningStar[],66,FALSE)&lt;=100),"sup à 50%","NC"))))))</f>
        <v>entre 10 et 50%</v>
      </c>
      <c r="AK27" s="14" t="str">
        <f>IF(VLOOKUP($C27,Extraction_MorningStar[],63,FALSE)=0,"nul",IF(AND(VLOOKUP($C27,Extraction_MorningStar[],63,FALSE)&gt;0,VLOOKUP($C27,Extraction_MorningStar[],63,FALSE)&lt;1),"inf à 1%",IF(AND(VLOOKUP($C27,Extraction_MorningStar[],63,FALSE)&gt;=1,VLOOKUP($C27,Extraction_MorningStar[],63,FALSE)&lt;=5),"entre 1 et 5%",IF(AND(VLOOKUP($C27,Extraction_MorningStar[],63,FALSE)&gt;5,VLOOKUP($C27,Extraction_MorningStar[],63,FALSE)&lt;=10),"entre 5 et 10%",IF(AND(VLOOKUP($C27,Extraction_MorningStar[],63,FALSE)&gt;10,VLOOKUP($C27,Extraction_MorningStar[],63,FALSE)&lt;=50),"entre 10 et 50%",IF(AND(VLOOKUP($C27,Extraction_MorningStar[],63,FALSE)&gt;50,VLOOKUP($C27,Extraction_MorningStar[],63,FALSE)&lt;=100),"sup à 50%","NC"))))))</f>
        <v>entre 1 et 5%</v>
      </c>
      <c r="AL27" s="14" t="str">
        <f>IF(VLOOKUP($C27,Extraction_MorningStar[],60,FALSE)=0,"nul",IF(AND(VLOOKUP($C27,Extraction_MorningStar[],60,FALSE)&gt;0,VLOOKUP($C27,Extraction_MorningStar[],60,FALSE)&lt;1),"inf à 1%",IF(AND(VLOOKUP($C27,Extraction_MorningStar[],60,FALSE)&gt;=1,VLOOKUP($C27,Extraction_MorningStar[],60,FALSE)&lt;=5),"entre 1 et 5%",IF(AND(VLOOKUP($C27,Extraction_MorningStar[],60,FALSE)&gt;5,VLOOKUP($C27,Extraction_MorningStar[],60,FALSE)&lt;=10),"entre 5 et 10%",IF(AND(VLOOKUP($C27,Extraction_MorningStar[],60,FALSE)&gt;10,VLOOKUP($C27,Extraction_MorningStar[],60,FALSE)&lt;=50),"entre 10 et 50%",IF(AND(VLOOKUP($C27,Extraction_MorningStar[],60,FALSE)&gt;50,VLOOKUP($C27,Extraction_MorningStar[],60,FALSE)&lt;=100),"sup à 50%","NC"))))))</f>
        <v>nul</v>
      </c>
      <c r="AM27" s="14" t="str">
        <f>IF(VLOOKUP($C27,Extraction_MorningStar[],78,FALSE)=0,"nul",IF(AND(VLOOKUP($C27,Extraction_MorningStar[],78,FALSE)&gt;0,VLOOKUP($C27,Extraction_MorningStar[],78,FALSE)&lt;1),"inf à 1%",IF(AND(VLOOKUP($C27,Extraction_MorningStar[],78,FALSE)&gt;=1,VLOOKUP($C27,Extraction_MorningStar[],78,FALSE)&lt;=5),"entre 1 et 5%",IF(AND(VLOOKUP($C27,Extraction_MorningStar[],78,FALSE)&gt;5,VLOOKUP($C27,Extraction_MorningStar[],78,FALSE)&lt;=10),"entre 5 et 10%",IF(AND(VLOOKUP($C27,Extraction_MorningStar[],78,FALSE)&gt;10,VLOOKUP($C27,Extraction_MorningStar[],78,FALSE)&lt;=50),"entre 10 et 50%",IF(AND(VLOOKUP($C27,Extraction_MorningStar[],78,FALSE)&gt;50,VLOOKUP($C27,Extraction_MorningStar[],78,FALSE)&lt;=100),"sup à 50%","NC"))))))</f>
        <v>nul</v>
      </c>
      <c r="AN27" s="15" t="str">
        <f>IF(VLOOKUP($C27,Extraction_MorningStar[],84,FALSE)=0,"nul",IF(AND(VLOOKUP($C27,Extraction_MorningStar[],84,FALSE)&gt;0,VLOOKUP($C27,Extraction_MorningStar[],84,FALSE)&lt;1),"inf à 1%",IF(AND(VLOOKUP($C27,Extraction_MorningStar[],84,FALSE)&gt;=1,VLOOKUP($C27,Extraction_MorningStar[],84,FALSE)&lt;=5),"entre 1 et 5%",IF(AND(VLOOKUP($C27,Extraction_MorningStar[],84,FALSE)&gt;5,VLOOKUP($C27,Extraction_MorningStar[],84,FALSE)&lt;=10),"entre 5 et 10%",IF(AND(VLOOKUP($C27,Extraction_MorningStar[],84,FALSE)&gt;10,VLOOKUP($C27,Extraction_MorningStar[],84,FALSE)&lt;=50),"entre 10 et 50%",IF(AND(VLOOKUP($C27,Extraction_MorningStar[],84,FALSE)&gt;50,VLOOKUP($C27,Extraction_MorningStar[],84,FALSE)&lt;=100),"sup à 50%","NC"))))))</f>
        <v>nul</v>
      </c>
      <c r="AO27" s="15" t="str">
        <f>IF(VLOOKUP($C27,Extraction_MorningStar[],87,FALSE)=0,"nul",IF(AND(VLOOKUP($C27,Extraction_MorningStar[],87,FALSE)&gt;0,VLOOKUP($C27,Extraction_MorningStar[],87,FALSE)&lt;1),"inf à 1%",IF(AND(VLOOKUP($C27,Extraction_MorningStar[],87,FALSE)&gt;=1,VLOOKUP($C27,Extraction_MorningStar[],87,FALSE)&lt;=5),"entre 1 et 5%",IF(AND(VLOOKUP($C27,Extraction_MorningStar[],87,FALSE)&gt;5,VLOOKUP($C27,Extraction_MorningStar[],87,FALSE)&lt;=10),"entre 5 et 10%",IF(AND(VLOOKUP($C27,Extraction_MorningStar[],87,FALSE)&gt;10,VLOOKUP($C27,Extraction_MorningStar[],87,FALSE)&lt;=50),"entre 10 et 50%",IF(AND(VLOOKUP($C27,Extraction_MorningStar[],87,FALSE)&gt;50,VLOOKUP($C27,Extraction_MorningStar[],87,FALSE)&lt;=100),"sup à 50%","NC"))))))</f>
        <v>entre 1 et 5%</v>
      </c>
      <c r="AP27" s="14" t="str">
        <f>IF(VLOOKUP($C27,Extraction_MorningStar[],90,FALSE)=0,"nul",IF(AND(VLOOKUP($C27,Extraction_MorningStar[],90,FALSE)&gt;0,VLOOKUP($C27,Extraction_MorningStar[],90,FALSE)&lt;1),"inf à 1%",IF(AND(VLOOKUP($C27,Extraction_MorningStar[],90,FALSE)&gt;=1,VLOOKUP($C27,Extraction_MorningStar[],90,FALSE)&lt;=5),"entre 1 et 5%",IF(AND(VLOOKUP($C27,Extraction_MorningStar[],90,FALSE)&gt;5,VLOOKUP($C27,Extraction_MorningStar[],90,FALSE)&lt;=10),"entre 5 et 10%",IF(AND(VLOOKUP($C27,Extraction_MorningStar[],90,FALSE)&gt;10,VLOOKUP($C27,Extraction_MorningStar[],90,FALSE)&lt;=50),"entre 10 et 50%",IF(AND(VLOOKUP($C27,Extraction_MorningStar[],90,FALSE)&gt;50,VLOOKUP($C27,Extraction_MorningStar[],90,FALSE)&lt;=100),"sup à 50%","NC"))))))</f>
        <v>nul</v>
      </c>
      <c r="AQ27" s="14" t="str">
        <f>IF(VLOOKUP($C27,Extraction_MorningStar[],93,FALSE)=0,"nul",IF(AND(VLOOKUP($C27,Extraction_MorningStar[],93,FALSE)&gt;0,VLOOKUP($C27,Extraction_MorningStar[],93,FALSE)&lt;1),"inf à 1%",IF(AND(VLOOKUP($C27,Extraction_MorningStar[],93,FALSE)&gt;=1,VLOOKUP($C27,Extraction_MorningStar[],93,FALSE)&lt;=5),"entre 1 et 5%",IF(AND(VLOOKUP($C27,Extraction_MorningStar[],93,FALSE)&gt;5,VLOOKUP($C27,Extraction_MorningStar[],93,FALSE)&lt;=10),"entre 5 et 10%",IF(AND(VLOOKUP($C27,Extraction_MorningStar[],93,FALSE)&gt;10,VLOOKUP($C27,Extraction_MorningStar[],93,FALSE)&lt;=50),"entre 10 et 50%",IF(AND(VLOOKUP($C27,Extraction_MorningStar[],93,FALSE)&gt;50,VLOOKUP($C27,Extraction_MorningStar[],93,FALSE)&lt;=100),"sup à 50%","NC"))))))</f>
        <v>nul</v>
      </c>
      <c r="AR27" s="14" t="str">
        <f>IF(VLOOKUP($C27,Extraction_MorningStar[],96,FALSE)=0,"nul",IF(AND(VLOOKUP($C27,Extraction_MorningStar[],96,FALSE)&gt;0,VLOOKUP($C27,Extraction_MorningStar[],96,FALSE)&lt;1),"inf à 1%",IF(AND(VLOOKUP($C27,Extraction_MorningStar[],96,FALSE)&gt;=1,VLOOKUP($C27,Extraction_MorningStar[],96,FALSE)&lt;=5),"entre 1 et 5%",IF(AND(VLOOKUP($C27,Extraction_MorningStar[],96,FALSE)&gt;5,VLOOKUP($C27,Extraction_MorningStar[],96,FALSE)&lt;=10),"entre 5 et 10%",IF(AND(VLOOKUP($C27,Extraction_MorningStar[],96,FALSE)&gt;10,VLOOKUP($C27,Extraction_MorningStar[],96,FALSE)&lt;=50),"entre 10 et 50%",IF(AND(VLOOKUP($C27,Extraction_MorningStar[],96,FALSE)&gt;50,VLOOKUP($C27,Extraction_MorningStar[],96,FALSE)&lt;=100),"sup à 50%","NC"))))))</f>
        <v>nul</v>
      </c>
      <c r="AS27" s="14" t="str">
        <f>IF(VLOOKUP($C27,Extraction_MorningStar[],99,FALSE)=0,"nul",IF(AND(VLOOKUP($C27,Extraction_MorningStar[],99,FALSE)&gt;0,VLOOKUP($C27,Extraction_MorningStar[],99,FALSE)&lt;1),"inf à 1%",IF(AND(VLOOKUP($C27,Extraction_MorningStar[],99,FALSE)&gt;=1,VLOOKUP($C27,Extraction_MorningStar[],99,FALSE)&lt;=5),"entre 1 et 5%",IF(AND(VLOOKUP($C27,Extraction_MorningStar[],99,FALSE)&gt;5,VLOOKUP($C27,Extraction_MorningStar[],99,FALSE)&lt;=10),"entre 5 et 10%",IF(AND(VLOOKUP($C27,Extraction_MorningStar[],99,FALSE)&gt;10,VLOOKUP($C27,Extraction_MorningStar[],99,FALSE)&lt;=50),"entre 10 et 50%",IF(AND(VLOOKUP($C27,Extraction_MorningStar[],99,FALSE)&gt;50,VLOOKUP($C27,Extraction_MorningStar[],99,FALSE)&lt;=100),"sup à 50%","NC"))))))</f>
        <v>nul</v>
      </c>
      <c r="AT27" s="16" t="str">
        <f>IF(VLOOKUP($C27,Extraction_MorningStar[],81,FALSE)=0,"nul",IF(AND(VLOOKUP($C27,Extraction_MorningStar[],81,FALSE)&gt;0,VLOOKUP($C27,Extraction_MorningStar[],81,FALSE)&lt;1),"inf à 1%",IF(AND(VLOOKUP($C27,Extraction_MorningStar[],81,FALSE)&gt;=1,VLOOKUP($C27,Extraction_MorningStar[],81,FALSE)&lt;=5),"entre 1 et 5%",IF(AND(VLOOKUP($C27,Extraction_MorningStar[],81,FALSE)&gt;5,VLOOKUP($C27,Extraction_MorningStar[],81,FALSE)&lt;=10),"entre 5 et 10%",IF(AND(VLOOKUP($C27,Extraction_MorningStar[],81,FALSE)&gt;10,VLOOKUP($C27,Extraction_MorningStar[],81,FALSE)&lt;=50),"entre 10 et 50%",IF(AND(VLOOKUP($C27,Extraction_MorningStar[],81,FALSE)&gt;50,VLOOKUP($C27,Extraction_MorningStar[],81,FALSE)&lt;=100),"sup à 50%","NC"))))))</f>
        <v>nul</v>
      </c>
      <c r="AU27" s="16" t="str">
        <f>IF(VLOOKUP($C27,Extraction_MorningStar[],102,FALSE)=0,"nul",IF(AND(VLOOKUP($C27,Extraction_MorningStar[],102,FALSE)&gt;0,VLOOKUP($C27,Extraction_MorningStar[],102,FALSE)&lt;1),"inf à 1%",IF(AND(VLOOKUP($C27,Extraction_MorningStar[],102,FALSE)&gt;=1,VLOOKUP($C27,Extraction_MorningStar[],102,FALSE)&lt;=5),"entre 1 et 5%",IF(AND(VLOOKUP($C27,Extraction_MorningStar[],102,FALSE)&gt;5,VLOOKUP($C27,Extraction_MorningStar[],102,FALSE)&lt;=10),"entre 5 et 10%",IF(AND(VLOOKUP($C27,Extraction_MorningStar[],102,FALSE)&gt;10,VLOOKUP($C27,Extraction_MorningStar[],102,FALSE)&lt;=50),"entre 10 et 50%",IF(AND(VLOOKUP($C27,Extraction_MorningStar[],102,FALSE)&gt;50,VLOOKUP($C27,Extraction_MorningStar[],102,FALSE)&lt;=100),"sup à 50%","NC"))))))</f>
        <v>nul</v>
      </c>
      <c r="AV27" s="15">
        <v>3</v>
      </c>
      <c r="AW27" s="17">
        <f>VLOOKUP(C27,Extraction_MorningStar[],223,FALSE)</f>
        <v>6</v>
      </c>
    </row>
    <row r="28" spans="1:49" x14ac:dyDescent="0.25">
      <c r="A28" t="s">
        <v>34</v>
      </c>
      <c r="B28" t="s">
        <v>911</v>
      </c>
      <c r="C28" s="35" t="s">
        <v>76</v>
      </c>
      <c r="D28" s="36" t="str">
        <f>VLOOKUP(Source!C28,Extraction_MorningStar[[ISIN]:[Catégorie Globale]],13,FALSE)</f>
        <v>Actions Europe Gdes Cap.</v>
      </c>
      <c r="E28" s="38" t="str">
        <f>VLOOKUP(C28,Extraction_MorningStar[[ISIN]:[Name]],2,FALSE)</f>
        <v>Mirova Euro Sustainable Eq R/C EUR</v>
      </c>
      <c r="F28" s="19" t="s">
        <v>36</v>
      </c>
      <c r="G28" s="15" t="str">
        <f>VLOOKUP(Source!C28,Extraction_MorningStar[[ISIN]:[Catégorie Morningstar]],11,FALSE)</f>
        <v>Europe Fonds ouverts  - Actions Zone Euro Grandes Cap.</v>
      </c>
      <c r="H28" s="15" t="str">
        <f t="shared" si="0"/>
        <v>Zone Euro</v>
      </c>
      <c r="I28" s="47" t="str">
        <f>VLOOKUP(C28,Extraction_MorningStar[],230,FALSE)</f>
        <v>Euroland</v>
      </c>
      <c r="J28" s="33" t="str">
        <f>VLOOKUP(C28,Extraction_MorningStar[],221,FALSE)</f>
        <v>MSCI EMU NR EUR</v>
      </c>
      <c r="K28" s="15">
        <f>VLOOKUP(C28,Extraction_MorningStar[[ISIN]:[Management Fee]],6,FALSE)</f>
        <v>1.6</v>
      </c>
      <c r="L28" s="34">
        <f>IF(VLOOKUP(C28,Extraction_MorningStar[[ISIN]:[Notation  Morningstar]],10,FALSE)=0,"Non noté",VLOOKUP(C28,Extraction_MorningStar[[ISIN]:[Notation  Morningstar]],10,FALSE))</f>
        <v>3</v>
      </c>
      <c r="M28" s="33" t="str">
        <f>VLOOKUP(C28,Extraction_MS_02022022!$A$2:$C$44,3,FALSE)</f>
        <v>Natixis Investment Managers International</v>
      </c>
      <c r="N28" s="33">
        <f>VLOOKUP(C28,Extraction_MorningStar[],210,FALSE)</f>
        <v>-15.27336</v>
      </c>
      <c r="O28" s="33">
        <f>VLOOKUP(C28,Extraction_MorningStar[],211,FALSE)</f>
        <v>16.504069999999999</v>
      </c>
      <c r="P28" s="33">
        <f>VLOOKUP(C28,Extraction_MorningStar[],212,FALSE)</f>
        <v>0.46983000000000003</v>
      </c>
      <c r="Q28" s="33">
        <f>VLOOKUP(C28,Extraction_MorningStar[],212,FALSE)</f>
        <v>0.46983000000000003</v>
      </c>
      <c r="R28" s="33">
        <f>VLOOKUP(C28,Extraction_MorningStar[],213,FALSE)</f>
        <v>0.39945999999999998</v>
      </c>
      <c r="S28" s="15" t="s">
        <v>907</v>
      </c>
      <c r="T28" s="15"/>
      <c r="U28" s="15" t="str">
        <f t="shared" si="1"/>
        <v>Label ISR public</v>
      </c>
      <c r="V28" s="15" t="str">
        <f>IF(VLOOKUP(C28,Extraction_MorningStar[],224,FALSE)="Oui","Oui","Non")</f>
        <v>Oui</v>
      </c>
      <c r="W28" s="15" t="str">
        <f>IF(COUNTIF(ISIN_Greenfin!$A$1:$A$207,Source!C28)&gt;0,"Oui","Non")</f>
        <v>Non</v>
      </c>
      <c r="X28" s="15" t="str">
        <f>IF(COUNTIF(ISIN_Finansol!$A$1:$A$146,Source!C28)&gt;0,"Oui","Non")</f>
        <v>Non</v>
      </c>
      <c r="Y28" s="15" t="str">
        <f>VLOOKUP(C28,Suppéments_SDG[],3,FALSE)</f>
        <v>Non</v>
      </c>
      <c r="Z28" s="15" t="str">
        <f>VLOOKUP(C28,Suppéments_SDG[],4,FALSE)</f>
        <v>Oui</v>
      </c>
      <c r="AA28" s="15" t="str">
        <f>VLOOKUP(C28,Suppéments_SDG[],5,FALSE)</f>
        <v>Oui</v>
      </c>
      <c r="AB28" s="15" t="str">
        <f>VLOOKUP(C28,Suppéments_SDG[],6,FALSE)</f>
        <v>Oui</v>
      </c>
      <c r="AC28" s="15" t="str">
        <f>IF(VLOOKUP($C28,Extraction_MorningStar[],191,FALSE)="Oui","Pornographie, ","")&amp;IF(VLOOKUP($C28,Extraction_MorningStar[],192,FALSE)="Oui","Alcool, ","")&amp;IF(VLOOKUP($C28,Extraction_MorningStar[],193,FALSE)="Oui","Tests sur les animaux, ","")&amp;IF(VLOOKUP($C28,Extraction_MorningStar[],194,FALSE)="Oui","Armes controversées, ","")&amp;IF(VLOOKUP($C28,Extraction_MorningStar[],195,FALSE)="Oui","Fourrures et  cuirs, ","")&amp;IF(VLOOKUP($C28,Extraction_MorningStar[],196,FALSE)="Oui","Jeux d'argent, ","")&amp;IF(VLOOKUP($C28,Extraction_MorningStar[],197,FALSE)="Oui","OGM, ","")&amp;IF(VLOOKUP($C28,Extraction_MorningStar[],198,FALSE)="Oui","Armées privées, ","")&amp;IF(VLOOKUP($C28,Extraction_MorningStar[],199,FALSE)="Oui","Nucléaire, ","")&amp;IF(VLOOKUP($C28,Extraction_MorningStar[],200,FALSE)="Oui","Huile de palme, ","")&amp;IF(VLOOKUP($C28,Extraction_MorningStar[],201,FALSE)="Oui","Pesticides, ","")&amp;IF(VLOOKUP($C28,Extraction_MorningStar[],202,FALSE)="Oui","Armes portatives, ","")&amp;IF(VLOOKUP($C28,Extraction_MorningStar[],203,FALSE)="Oui","Charbon thermique, ","")&amp;IF(VLOOKUP($C28,Extraction_MorningStar[],204,FALSE)="Oui","Tabac.","")</f>
        <v>Pornographie, Alcool, Tests sur les animaux, Armes controversées, Jeux d'argent, OGM, Armées privées, Nucléaire, Huile de palme, Pesticides, Armes portatives, Tabac.</v>
      </c>
      <c r="AD28" s="15" t="str">
        <f>VLOOKUP(C28,Suppéments_SDG[],7,FALSE)</f>
        <v>Article 9</v>
      </c>
      <c r="AE28" s="15" t="str">
        <f>VLOOKUP(C28,Suppéments_SDG[],8,FALSE)</f>
        <v>1 à 16</v>
      </c>
      <c r="AF28" s="15" t="str">
        <f>IF(VLOOKUP(C28,Extraction_MorningStar[],107,FALSE)="Oui","Oui",IF(VLOOKUP(C28,Extraction_MorningStar[],107,FALSE)="Non","Non",IF(VLOOKUP(C28,Extraction_MorningStar[],107,FALSE)=0,"Non")))</f>
        <v>Non</v>
      </c>
      <c r="AG28" s="15" t="str">
        <f>VLOOKUP(C28,Extraction_MorningStar[],15,FALSE)</f>
        <v>Haut</v>
      </c>
      <c r="AH28" s="15" t="str">
        <f t="shared" si="2"/>
        <v>OOOOO</v>
      </c>
      <c r="AI28" s="14" t="str">
        <f>IF(VLOOKUP($C28,Extraction_MorningStar[],72,FALSE)=0,"nul",IF(AND(VLOOKUP($C28,Extraction_MorningStar[],72,FALSE)&gt;0,VLOOKUP($C28,Extraction_MorningStar[],72,FALSE)&lt;1),"inf à 1%",IF(AND(VLOOKUP($C28,Extraction_MorningStar[],72,FALSE)&gt;=1,VLOOKUP($C28,Extraction_MorningStar[],72,FALSE)&lt;=5),"entre 1 et 5%",IF(AND(VLOOKUP($C28,Extraction_MorningStar[],72,FALSE)&gt;5,VLOOKUP($C28,Extraction_MorningStar[],72,FALSE)&lt;=10),"entre 5 et 10%",IF(AND(VLOOKUP($C28,Extraction_MorningStar[],72,FALSE)&gt;10,VLOOKUP($C28,Extraction_MorningStar[],72,FALSE)&lt;=50),"entre 10 et 50%",IF(AND(VLOOKUP($C28,Extraction_MorningStar[],72,FALSE)&gt;50,VLOOKUP($C28,Extraction_MorningStar[],72,FALSE)&lt;=100),"sup à 50%","NC"))))))</f>
        <v>nul</v>
      </c>
      <c r="AJ28" s="15" t="str">
        <f>IF(VLOOKUP($C28,Extraction_MorningStar[],66,FALSE)=0,"nul",IF(AND(VLOOKUP($C28,Extraction_MorningStar[],66,FALSE)&gt;0,VLOOKUP($C28,Extraction_MorningStar[],66,FALSE)&lt;1),"inf à 1%",IF(AND(VLOOKUP($C28,Extraction_MorningStar[],66,FALSE)&gt;=1,VLOOKUP($C28,Extraction_MorningStar[],66,FALSE)&lt;=5),"entre 1 et 5%",IF(AND(VLOOKUP($C28,Extraction_MorningStar[],66,FALSE)&gt;5,VLOOKUP($C28,Extraction_MorningStar[],66,FALSE)&lt;=10),"entre 5 et 10%",IF(AND(VLOOKUP($C28,Extraction_MorningStar[],66,FALSE)&gt;10,VLOOKUP($C28,Extraction_MorningStar[],66,FALSE)&lt;=50),"entre 10 et 50%",IF(AND(VLOOKUP($C28,Extraction_MorningStar[],66,FALSE)&gt;50,VLOOKUP($C28,Extraction_MorningStar[],66,FALSE)&lt;=100),"sup à 50%","NC"))))))</f>
        <v>entre 10 et 50%</v>
      </c>
      <c r="AK28" s="14" t="str">
        <f>IF(VLOOKUP($C28,Extraction_MorningStar[],63,FALSE)=0,"nul",IF(AND(VLOOKUP($C28,Extraction_MorningStar[],63,FALSE)&gt;0,VLOOKUP($C28,Extraction_MorningStar[],63,FALSE)&lt;1),"inf à 1%",IF(AND(VLOOKUP($C28,Extraction_MorningStar[],63,FALSE)&gt;=1,VLOOKUP($C28,Extraction_MorningStar[],63,FALSE)&lt;=5),"entre 1 et 5%",IF(AND(VLOOKUP($C28,Extraction_MorningStar[],63,FALSE)&gt;5,VLOOKUP($C28,Extraction_MorningStar[],63,FALSE)&lt;=10),"entre 5 et 10%",IF(AND(VLOOKUP($C28,Extraction_MorningStar[],63,FALSE)&gt;10,VLOOKUP($C28,Extraction_MorningStar[],63,FALSE)&lt;=50),"entre 10 et 50%",IF(AND(VLOOKUP($C28,Extraction_MorningStar[],63,FALSE)&gt;50,VLOOKUP($C28,Extraction_MorningStar[],63,FALSE)&lt;=100),"sup à 50%","NC"))))))</f>
        <v>entre 1 et 5%</v>
      </c>
      <c r="AL28" s="14" t="str">
        <f>IF(VLOOKUP($C28,Extraction_MorningStar[],60,FALSE)=0,"nul",IF(AND(VLOOKUP($C28,Extraction_MorningStar[],60,FALSE)&gt;0,VLOOKUP($C28,Extraction_MorningStar[],60,FALSE)&lt;1),"inf à 1%",IF(AND(VLOOKUP($C28,Extraction_MorningStar[],60,FALSE)&gt;=1,VLOOKUP($C28,Extraction_MorningStar[],60,FALSE)&lt;=5),"entre 1 et 5%",IF(AND(VLOOKUP($C28,Extraction_MorningStar[],60,FALSE)&gt;5,VLOOKUP($C28,Extraction_MorningStar[],60,FALSE)&lt;=10),"entre 5 et 10%",IF(AND(VLOOKUP($C28,Extraction_MorningStar[],60,FALSE)&gt;10,VLOOKUP($C28,Extraction_MorningStar[],60,FALSE)&lt;=50),"entre 10 et 50%",IF(AND(VLOOKUP($C28,Extraction_MorningStar[],60,FALSE)&gt;50,VLOOKUP($C28,Extraction_MorningStar[],60,FALSE)&lt;=100),"sup à 50%","NC"))))))</f>
        <v>nul</v>
      </c>
      <c r="AM28" s="14" t="str">
        <f>IF(VLOOKUP($C28,Extraction_MorningStar[],78,FALSE)=0,"nul",IF(AND(VLOOKUP($C28,Extraction_MorningStar[],78,FALSE)&gt;0,VLOOKUP($C28,Extraction_MorningStar[],78,FALSE)&lt;1),"inf à 1%",IF(AND(VLOOKUP($C28,Extraction_MorningStar[],78,FALSE)&gt;=1,VLOOKUP($C28,Extraction_MorningStar[],78,FALSE)&lt;=5),"entre 1 et 5%",IF(AND(VLOOKUP($C28,Extraction_MorningStar[],78,FALSE)&gt;5,VLOOKUP($C28,Extraction_MorningStar[],78,FALSE)&lt;=10),"entre 5 et 10%",IF(AND(VLOOKUP($C28,Extraction_MorningStar[],78,FALSE)&gt;10,VLOOKUP($C28,Extraction_MorningStar[],78,FALSE)&lt;=50),"entre 10 et 50%",IF(AND(VLOOKUP($C28,Extraction_MorningStar[],78,FALSE)&gt;50,VLOOKUP($C28,Extraction_MorningStar[],78,FALSE)&lt;=100),"sup à 50%","NC"))))))</f>
        <v>nul</v>
      </c>
      <c r="AN28" s="15" t="str">
        <f>IF(VLOOKUP($C28,Extraction_MorningStar[],84,FALSE)=0,"nul",IF(AND(VLOOKUP($C28,Extraction_MorningStar[],84,FALSE)&gt;0,VLOOKUP($C28,Extraction_MorningStar[],84,FALSE)&lt;1),"inf à 1%",IF(AND(VLOOKUP($C28,Extraction_MorningStar[],84,FALSE)&gt;=1,VLOOKUP($C28,Extraction_MorningStar[],84,FALSE)&lt;=5),"entre 1 et 5%",IF(AND(VLOOKUP($C28,Extraction_MorningStar[],84,FALSE)&gt;5,VLOOKUP($C28,Extraction_MorningStar[],84,FALSE)&lt;=10),"entre 5 et 10%",IF(AND(VLOOKUP($C28,Extraction_MorningStar[],84,FALSE)&gt;10,VLOOKUP($C28,Extraction_MorningStar[],84,FALSE)&lt;=50),"entre 10 et 50%",IF(AND(VLOOKUP($C28,Extraction_MorningStar[],84,FALSE)&gt;50,VLOOKUP($C28,Extraction_MorningStar[],84,FALSE)&lt;=100),"sup à 50%","NC"))))))</f>
        <v>nul</v>
      </c>
      <c r="AO28" s="15" t="str">
        <f>IF(VLOOKUP($C28,Extraction_MorningStar[],87,FALSE)=0,"nul",IF(AND(VLOOKUP($C28,Extraction_MorningStar[],87,FALSE)&gt;0,VLOOKUP($C28,Extraction_MorningStar[],87,FALSE)&lt;1),"inf à 1%",IF(AND(VLOOKUP($C28,Extraction_MorningStar[],87,FALSE)&gt;=1,VLOOKUP($C28,Extraction_MorningStar[],87,FALSE)&lt;=5),"entre 1 et 5%",IF(AND(VLOOKUP($C28,Extraction_MorningStar[],87,FALSE)&gt;5,VLOOKUP($C28,Extraction_MorningStar[],87,FALSE)&lt;=10),"entre 5 et 10%",IF(AND(VLOOKUP($C28,Extraction_MorningStar[],87,FALSE)&gt;10,VLOOKUP($C28,Extraction_MorningStar[],87,FALSE)&lt;=50),"entre 10 et 50%",IF(AND(VLOOKUP($C28,Extraction_MorningStar[],87,FALSE)&gt;50,VLOOKUP($C28,Extraction_MorningStar[],87,FALSE)&lt;=100),"sup à 50%","NC"))))))</f>
        <v>entre 1 et 5%</v>
      </c>
      <c r="AP28" s="14" t="str">
        <f>IF(VLOOKUP($C28,Extraction_MorningStar[],90,FALSE)=0,"nul",IF(AND(VLOOKUP($C28,Extraction_MorningStar[],90,FALSE)&gt;0,VLOOKUP($C28,Extraction_MorningStar[],90,FALSE)&lt;1),"inf à 1%",IF(AND(VLOOKUP($C28,Extraction_MorningStar[],90,FALSE)&gt;=1,VLOOKUP($C28,Extraction_MorningStar[],90,FALSE)&lt;=5),"entre 1 et 5%",IF(AND(VLOOKUP($C28,Extraction_MorningStar[],90,FALSE)&gt;5,VLOOKUP($C28,Extraction_MorningStar[],90,FALSE)&lt;=10),"entre 5 et 10%",IF(AND(VLOOKUP($C28,Extraction_MorningStar[],90,FALSE)&gt;10,VLOOKUP($C28,Extraction_MorningStar[],90,FALSE)&lt;=50),"entre 10 et 50%",IF(AND(VLOOKUP($C28,Extraction_MorningStar[],90,FALSE)&gt;50,VLOOKUP($C28,Extraction_MorningStar[],90,FALSE)&lt;=100),"sup à 50%","NC"))))))</f>
        <v>nul</v>
      </c>
      <c r="AQ28" s="14" t="str">
        <f>IF(VLOOKUP($C28,Extraction_MorningStar[],93,FALSE)=0,"nul",IF(AND(VLOOKUP($C28,Extraction_MorningStar[],93,FALSE)&gt;0,VLOOKUP($C28,Extraction_MorningStar[],93,FALSE)&lt;1),"inf à 1%",IF(AND(VLOOKUP($C28,Extraction_MorningStar[],93,FALSE)&gt;=1,VLOOKUP($C28,Extraction_MorningStar[],93,FALSE)&lt;=5),"entre 1 et 5%",IF(AND(VLOOKUP($C28,Extraction_MorningStar[],93,FALSE)&gt;5,VLOOKUP($C28,Extraction_MorningStar[],93,FALSE)&lt;=10),"entre 5 et 10%",IF(AND(VLOOKUP($C28,Extraction_MorningStar[],93,FALSE)&gt;10,VLOOKUP($C28,Extraction_MorningStar[],93,FALSE)&lt;=50),"entre 10 et 50%",IF(AND(VLOOKUP($C28,Extraction_MorningStar[],93,FALSE)&gt;50,VLOOKUP($C28,Extraction_MorningStar[],93,FALSE)&lt;=100),"sup à 50%","NC"))))))</f>
        <v>nul</v>
      </c>
      <c r="AR28" s="14" t="str">
        <f>IF(VLOOKUP($C28,Extraction_MorningStar[],96,FALSE)=0,"nul",IF(AND(VLOOKUP($C28,Extraction_MorningStar[],96,FALSE)&gt;0,VLOOKUP($C28,Extraction_MorningStar[],96,FALSE)&lt;1),"inf à 1%",IF(AND(VLOOKUP($C28,Extraction_MorningStar[],96,FALSE)&gt;=1,VLOOKUP($C28,Extraction_MorningStar[],96,FALSE)&lt;=5),"entre 1 et 5%",IF(AND(VLOOKUP($C28,Extraction_MorningStar[],96,FALSE)&gt;5,VLOOKUP($C28,Extraction_MorningStar[],96,FALSE)&lt;=10),"entre 5 et 10%",IF(AND(VLOOKUP($C28,Extraction_MorningStar[],96,FALSE)&gt;10,VLOOKUP($C28,Extraction_MorningStar[],96,FALSE)&lt;=50),"entre 10 et 50%",IF(AND(VLOOKUP($C28,Extraction_MorningStar[],96,FALSE)&gt;50,VLOOKUP($C28,Extraction_MorningStar[],96,FALSE)&lt;=100),"sup à 50%","NC"))))))</f>
        <v>nul</v>
      </c>
      <c r="AS28" s="14" t="str">
        <f>IF(VLOOKUP($C28,Extraction_MorningStar[],99,FALSE)=0,"nul",IF(AND(VLOOKUP($C28,Extraction_MorningStar[],99,FALSE)&gt;0,VLOOKUP($C28,Extraction_MorningStar[],99,FALSE)&lt;1),"inf à 1%",IF(AND(VLOOKUP($C28,Extraction_MorningStar[],99,FALSE)&gt;=1,VLOOKUP($C28,Extraction_MorningStar[],99,FALSE)&lt;=5),"entre 1 et 5%",IF(AND(VLOOKUP($C28,Extraction_MorningStar[],99,FALSE)&gt;5,VLOOKUP($C28,Extraction_MorningStar[],99,FALSE)&lt;=10),"entre 5 et 10%",IF(AND(VLOOKUP($C28,Extraction_MorningStar[],99,FALSE)&gt;10,VLOOKUP($C28,Extraction_MorningStar[],99,FALSE)&lt;=50),"entre 10 et 50%",IF(AND(VLOOKUP($C28,Extraction_MorningStar[],99,FALSE)&gt;50,VLOOKUP($C28,Extraction_MorningStar[],99,FALSE)&lt;=100),"sup à 50%","NC"))))))</f>
        <v>entre 1 et 5%</v>
      </c>
      <c r="AT28" s="16" t="str">
        <f>IF(VLOOKUP($C28,Extraction_MorningStar[],81,FALSE)=0,"nul",IF(AND(VLOOKUP($C28,Extraction_MorningStar[],81,FALSE)&gt;0,VLOOKUP($C28,Extraction_MorningStar[],81,FALSE)&lt;1),"inf à 1%",IF(AND(VLOOKUP($C28,Extraction_MorningStar[],81,FALSE)&gt;=1,VLOOKUP($C28,Extraction_MorningStar[],81,FALSE)&lt;=5),"entre 1 et 5%",IF(AND(VLOOKUP($C28,Extraction_MorningStar[],81,FALSE)&gt;5,VLOOKUP($C28,Extraction_MorningStar[],81,FALSE)&lt;=10),"entre 5 et 10%",IF(AND(VLOOKUP($C28,Extraction_MorningStar[],81,FALSE)&gt;10,VLOOKUP($C28,Extraction_MorningStar[],81,FALSE)&lt;=50),"entre 10 et 50%",IF(AND(VLOOKUP($C28,Extraction_MorningStar[],81,FALSE)&gt;50,VLOOKUP($C28,Extraction_MorningStar[],81,FALSE)&lt;=100),"sup à 50%","NC"))))))</f>
        <v>nul</v>
      </c>
      <c r="AU28" s="16" t="str">
        <f>IF(VLOOKUP($C28,Extraction_MorningStar[],102,FALSE)=0,"nul",IF(AND(VLOOKUP($C28,Extraction_MorningStar[],102,FALSE)&gt;0,VLOOKUP($C28,Extraction_MorningStar[],102,FALSE)&lt;1),"inf à 1%",IF(AND(VLOOKUP($C28,Extraction_MorningStar[],102,FALSE)&gt;=1,VLOOKUP($C28,Extraction_MorningStar[],102,FALSE)&lt;=5),"entre 1 et 5%",IF(AND(VLOOKUP($C28,Extraction_MorningStar[],102,FALSE)&gt;5,VLOOKUP($C28,Extraction_MorningStar[],102,FALSE)&lt;=10),"entre 5 et 10%",IF(AND(VLOOKUP($C28,Extraction_MorningStar[],102,FALSE)&gt;10,VLOOKUP($C28,Extraction_MorningStar[],102,FALSE)&lt;=50),"entre 10 et 50%",IF(AND(VLOOKUP($C28,Extraction_MorningStar[],102,FALSE)&gt;50,VLOOKUP($C28,Extraction_MorningStar[],102,FALSE)&lt;=100),"sup à 50%","NC"))))))</f>
        <v>nul</v>
      </c>
      <c r="AV28" s="15">
        <v>2</v>
      </c>
      <c r="AW28" s="17">
        <f>VLOOKUP(C28,Extraction_MorningStar[],223,FALSE)</f>
        <v>6</v>
      </c>
    </row>
    <row r="29" spans="1:49" x14ac:dyDescent="0.25">
      <c r="A29" t="s">
        <v>34</v>
      </c>
      <c r="B29" t="s">
        <v>911</v>
      </c>
      <c r="C29" s="35" t="s">
        <v>58</v>
      </c>
      <c r="D29" s="36" t="str">
        <f>VLOOKUP(Source!C29,Extraction_MorningStar[[ISIN]:[Catégorie Globale]],13,FALSE)</f>
        <v>Actions Europe Gdes Cap.</v>
      </c>
      <c r="E29" s="38" t="str">
        <f>VLOOKUP(C29,Extraction_MorningStar[[ISIN]:[Name]],2,FALSE)</f>
        <v>Echiquier Major SRI Growth Europe A</v>
      </c>
      <c r="F29" s="19" t="s">
        <v>36</v>
      </c>
      <c r="G29" s="15" t="str">
        <f>VLOOKUP(Source!C29,Extraction_MorningStar[[ISIN]:[Catégorie Morningstar]],11,FALSE)</f>
        <v>Europe Fonds ouverts  - Actions Europe Gdes Cap. Croissance</v>
      </c>
      <c r="H29" s="15" t="str">
        <f t="shared" si="0"/>
        <v>Europe</v>
      </c>
      <c r="I29" s="47" t="str">
        <f>VLOOKUP(C29,Extraction_MorningStar[],230,FALSE)</f>
        <v>Europe</v>
      </c>
      <c r="J29" s="33" t="str">
        <f>VLOOKUP(C29,Extraction_MorningStar[],221,FALSE)</f>
        <v>MSCI Europe NR EUR</v>
      </c>
      <c r="K29" s="15">
        <f>VLOOKUP(C29,Extraction_MorningStar[[ISIN]:[Management Fee]],6,FALSE)</f>
        <v>2.39</v>
      </c>
      <c r="L29" s="34">
        <f>IF(VLOOKUP(C29,Extraction_MorningStar[[ISIN]:[Notation  Morningstar]],10,FALSE)=0,"Non noté",VLOOKUP(C29,Extraction_MorningStar[[ISIN]:[Notation  Morningstar]],10,FALSE))</f>
        <v>3</v>
      </c>
      <c r="M29" s="33" t="str">
        <f>VLOOKUP(C29,Extraction_MS_02022022!$A$2:$C$44,3,FALSE)</f>
        <v>La Financière de l'Echiquier</v>
      </c>
      <c r="N29" s="33">
        <f>VLOOKUP(C29,Extraction_MorningStar[],210,FALSE)</f>
        <v>-23.1586</v>
      </c>
      <c r="O29" s="33">
        <f>VLOOKUP(C29,Extraction_MorningStar[],211,FALSE)</f>
        <v>24.13251</v>
      </c>
      <c r="P29" s="33">
        <f>VLOOKUP(C29,Extraction_MorningStar[],212,FALSE)</f>
        <v>6.1153599999999999</v>
      </c>
      <c r="Q29" s="33">
        <f>VLOOKUP(C29,Extraction_MorningStar[],212,FALSE)</f>
        <v>6.1153599999999999</v>
      </c>
      <c r="R29" s="33">
        <f>VLOOKUP(C29,Extraction_MorningStar[],213,FALSE)</f>
        <v>0.89490999999999998</v>
      </c>
      <c r="S29" s="15" t="s">
        <v>907</v>
      </c>
      <c r="T29" s="15"/>
      <c r="U29" s="15" t="str">
        <f t="shared" si="1"/>
        <v>Label ISR public</v>
      </c>
      <c r="V29" s="15" t="str">
        <f>IF(VLOOKUP(C29,Extraction_MorningStar[],224,FALSE)="Oui","Oui","Non")</f>
        <v>Oui</v>
      </c>
      <c r="W29" s="15" t="str">
        <f>IF(COUNTIF(ISIN_Greenfin!$A$1:$A$207,Source!C29)&gt;0,"Oui","Non")</f>
        <v>Non</v>
      </c>
      <c r="X29" s="15" t="str">
        <f>IF(COUNTIF(ISIN_Finansol!$A$1:$A$146,Source!C29)&gt;0,"Oui","Non")</f>
        <v>Non</v>
      </c>
      <c r="Y29" s="15" t="str">
        <f>VLOOKUP(C29,Suppéments_SDG[],3,FALSE)</f>
        <v>Non</v>
      </c>
      <c r="Z29" s="15" t="str">
        <f>VLOOKUP(C29,Suppéments_SDG[],4,FALSE)</f>
        <v>Oui</v>
      </c>
      <c r="AA29" s="15" t="str">
        <f>VLOOKUP(C29,Suppéments_SDG[],5,FALSE)</f>
        <v>Non</v>
      </c>
      <c r="AB29" s="15" t="str">
        <f>VLOOKUP(C29,Suppéments_SDG[],6,FALSE)</f>
        <v>Oui</v>
      </c>
      <c r="AC29" s="15" t="str">
        <f>IF(VLOOKUP($C29,Extraction_MorningStar[],191,FALSE)="Oui","Pornographie, ","")&amp;IF(VLOOKUP($C29,Extraction_MorningStar[],192,FALSE)="Oui","Alcool, ","")&amp;IF(VLOOKUP($C29,Extraction_MorningStar[],193,FALSE)="Oui","Tests sur les animaux, ","")&amp;IF(VLOOKUP($C29,Extraction_MorningStar[],194,FALSE)="Oui","Armes controversées, ","")&amp;IF(VLOOKUP($C29,Extraction_MorningStar[],195,FALSE)="Oui","Fourrures et  cuirs, ","")&amp;IF(VLOOKUP($C29,Extraction_MorningStar[],196,FALSE)="Oui","Jeux d'argent, ","")&amp;IF(VLOOKUP($C29,Extraction_MorningStar[],197,FALSE)="Oui","OGM, ","")&amp;IF(VLOOKUP($C29,Extraction_MorningStar[],198,FALSE)="Oui","Armées privées, ","")&amp;IF(VLOOKUP($C29,Extraction_MorningStar[],199,FALSE)="Oui","Nucléaire, ","")&amp;IF(VLOOKUP($C29,Extraction_MorningStar[],200,FALSE)="Oui","Huile de palme, ","")&amp;IF(VLOOKUP($C29,Extraction_MorningStar[],201,FALSE)="Oui","Pesticides, ","")&amp;IF(VLOOKUP($C29,Extraction_MorningStar[],202,FALSE)="Oui","Armes portatives, ","")&amp;IF(VLOOKUP($C29,Extraction_MorningStar[],203,FALSE)="Oui","Charbon thermique, ","")&amp;IF(VLOOKUP($C29,Extraction_MorningStar[],204,FALSE)="Oui","Tabac.","")</f>
        <v/>
      </c>
      <c r="AD29" s="15" t="str">
        <f>VLOOKUP(C29,Suppéments_SDG[],7,FALSE)</f>
        <v>Article 8</v>
      </c>
      <c r="AE29" s="15" t="str">
        <f>VLOOKUP(C29,Suppéments_SDG[],8,FALSE)</f>
        <v>NA</v>
      </c>
      <c r="AF29" s="15" t="str">
        <f>IF(VLOOKUP(C29,Extraction_MorningStar[],107,FALSE)="Oui","Oui",IF(VLOOKUP(C29,Extraction_MorningStar[],107,FALSE)="Non","Non",IF(VLOOKUP(C29,Extraction_MorningStar[],107,FALSE)=0,"Non")))</f>
        <v>Oui</v>
      </c>
      <c r="AG29" s="15" t="str">
        <f>VLOOKUP(C29,Extraction_MorningStar[],15,FALSE)</f>
        <v>Haut</v>
      </c>
      <c r="AH29" s="15" t="str">
        <f t="shared" si="2"/>
        <v>OOOOO</v>
      </c>
      <c r="AI29" s="14" t="str">
        <f>IF(VLOOKUP($C29,Extraction_MorningStar[],72,FALSE)=0,"nul",IF(AND(VLOOKUP($C29,Extraction_MorningStar[],72,FALSE)&gt;0,VLOOKUP($C29,Extraction_MorningStar[],72,FALSE)&lt;1),"inf à 1%",IF(AND(VLOOKUP($C29,Extraction_MorningStar[],72,FALSE)&gt;=1,VLOOKUP($C29,Extraction_MorningStar[],72,FALSE)&lt;=5),"entre 1 et 5%",IF(AND(VLOOKUP($C29,Extraction_MorningStar[],72,FALSE)&gt;5,VLOOKUP($C29,Extraction_MorningStar[],72,FALSE)&lt;=10),"entre 5 et 10%",IF(AND(VLOOKUP($C29,Extraction_MorningStar[],72,FALSE)&gt;10,VLOOKUP($C29,Extraction_MorningStar[],72,FALSE)&lt;=50),"entre 10 et 50%",IF(AND(VLOOKUP($C29,Extraction_MorningStar[],72,FALSE)&gt;50,VLOOKUP($C29,Extraction_MorningStar[],72,FALSE)&lt;=100),"sup à 50%","NC"))))))</f>
        <v>nul</v>
      </c>
      <c r="AJ29" s="15" t="str">
        <f>IF(VLOOKUP($C29,Extraction_MorningStar[],66,FALSE)=0,"nul",IF(AND(VLOOKUP($C29,Extraction_MorningStar[],66,FALSE)&gt;0,VLOOKUP($C29,Extraction_MorningStar[],66,FALSE)&lt;1),"inf à 1%",IF(AND(VLOOKUP($C29,Extraction_MorningStar[],66,FALSE)&gt;=1,VLOOKUP($C29,Extraction_MorningStar[],66,FALSE)&lt;=5),"entre 1 et 5%",IF(AND(VLOOKUP($C29,Extraction_MorningStar[],66,FALSE)&gt;5,VLOOKUP($C29,Extraction_MorningStar[],66,FALSE)&lt;=10),"entre 5 et 10%",IF(AND(VLOOKUP($C29,Extraction_MorningStar[],66,FALSE)&gt;10,VLOOKUP($C29,Extraction_MorningStar[],66,FALSE)&lt;=50),"entre 10 et 50%",IF(AND(VLOOKUP($C29,Extraction_MorningStar[],66,FALSE)&gt;50,VLOOKUP($C29,Extraction_MorningStar[],66,FALSE)&lt;=100),"sup à 50%","NC"))))))</f>
        <v>entre 10 et 50%</v>
      </c>
      <c r="AK29" s="14" t="str">
        <f>IF(VLOOKUP($C29,Extraction_MorningStar[],63,FALSE)=0,"nul",IF(AND(VLOOKUP($C29,Extraction_MorningStar[],63,FALSE)&gt;0,VLOOKUP($C29,Extraction_MorningStar[],63,FALSE)&lt;1),"inf à 1%",IF(AND(VLOOKUP($C29,Extraction_MorningStar[],63,FALSE)&gt;=1,VLOOKUP($C29,Extraction_MorningStar[],63,FALSE)&lt;=5),"entre 1 et 5%",IF(AND(VLOOKUP($C29,Extraction_MorningStar[],63,FALSE)&gt;5,VLOOKUP($C29,Extraction_MorningStar[],63,FALSE)&lt;=10),"entre 5 et 10%",IF(AND(VLOOKUP($C29,Extraction_MorningStar[],63,FALSE)&gt;10,VLOOKUP($C29,Extraction_MorningStar[],63,FALSE)&lt;=50),"entre 10 et 50%",IF(AND(VLOOKUP($C29,Extraction_MorningStar[],63,FALSE)&gt;50,VLOOKUP($C29,Extraction_MorningStar[],63,FALSE)&lt;=100),"sup à 50%","NC"))))))</f>
        <v>entre 5 et 10%</v>
      </c>
      <c r="AL29" s="14" t="str">
        <f>IF(VLOOKUP($C29,Extraction_MorningStar[],60,FALSE)=0,"nul",IF(AND(VLOOKUP($C29,Extraction_MorningStar[],60,FALSE)&gt;0,VLOOKUP($C29,Extraction_MorningStar[],60,FALSE)&lt;1),"inf à 1%",IF(AND(VLOOKUP($C29,Extraction_MorningStar[],60,FALSE)&gt;=1,VLOOKUP($C29,Extraction_MorningStar[],60,FALSE)&lt;=5),"entre 1 et 5%",IF(AND(VLOOKUP($C29,Extraction_MorningStar[],60,FALSE)&gt;5,VLOOKUP($C29,Extraction_MorningStar[],60,FALSE)&lt;=10),"entre 5 et 10%",IF(AND(VLOOKUP($C29,Extraction_MorningStar[],60,FALSE)&gt;10,VLOOKUP($C29,Extraction_MorningStar[],60,FALSE)&lt;=50),"entre 10 et 50%",IF(AND(VLOOKUP($C29,Extraction_MorningStar[],60,FALSE)&gt;50,VLOOKUP($C29,Extraction_MorningStar[],60,FALSE)&lt;=100),"sup à 50%","NC"))))))</f>
        <v>nul</v>
      </c>
      <c r="AM29" s="14" t="str">
        <f>IF(VLOOKUP($C29,Extraction_MorningStar[],78,FALSE)=0,"nul",IF(AND(VLOOKUP($C29,Extraction_MorningStar[],78,FALSE)&gt;0,VLOOKUP($C29,Extraction_MorningStar[],78,FALSE)&lt;1),"inf à 1%",IF(AND(VLOOKUP($C29,Extraction_MorningStar[],78,FALSE)&gt;=1,VLOOKUP($C29,Extraction_MorningStar[],78,FALSE)&lt;=5),"entre 1 et 5%",IF(AND(VLOOKUP($C29,Extraction_MorningStar[],78,FALSE)&gt;5,VLOOKUP($C29,Extraction_MorningStar[],78,FALSE)&lt;=10),"entre 5 et 10%",IF(AND(VLOOKUP($C29,Extraction_MorningStar[],78,FALSE)&gt;10,VLOOKUP($C29,Extraction_MorningStar[],78,FALSE)&lt;=50),"entre 10 et 50%",IF(AND(VLOOKUP($C29,Extraction_MorningStar[],78,FALSE)&gt;50,VLOOKUP($C29,Extraction_MorningStar[],78,FALSE)&lt;=100),"sup à 50%","NC"))))))</f>
        <v>nul</v>
      </c>
      <c r="AN29" s="15" t="str">
        <f>IF(VLOOKUP($C29,Extraction_MorningStar[],84,FALSE)=0,"nul",IF(AND(VLOOKUP($C29,Extraction_MorningStar[],84,FALSE)&gt;0,VLOOKUP($C29,Extraction_MorningStar[],84,FALSE)&lt;1),"inf à 1%",IF(AND(VLOOKUP($C29,Extraction_MorningStar[],84,FALSE)&gt;=1,VLOOKUP($C29,Extraction_MorningStar[],84,FALSE)&lt;=5),"entre 1 et 5%",IF(AND(VLOOKUP($C29,Extraction_MorningStar[],84,FALSE)&gt;5,VLOOKUP($C29,Extraction_MorningStar[],84,FALSE)&lt;=10),"entre 5 et 10%",IF(AND(VLOOKUP($C29,Extraction_MorningStar[],84,FALSE)&gt;10,VLOOKUP($C29,Extraction_MorningStar[],84,FALSE)&lt;=50),"entre 10 et 50%",IF(AND(VLOOKUP($C29,Extraction_MorningStar[],84,FALSE)&gt;50,VLOOKUP($C29,Extraction_MorningStar[],84,FALSE)&lt;=100),"sup à 50%","NC"))))))</f>
        <v>nul</v>
      </c>
      <c r="AO29" s="15" t="str">
        <f>IF(VLOOKUP($C29,Extraction_MorningStar[],87,FALSE)=0,"nul",IF(AND(VLOOKUP($C29,Extraction_MorningStar[],87,FALSE)&gt;0,VLOOKUP($C29,Extraction_MorningStar[],87,FALSE)&lt;1),"inf à 1%",IF(AND(VLOOKUP($C29,Extraction_MorningStar[],87,FALSE)&gt;=1,VLOOKUP($C29,Extraction_MorningStar[],87,FALSE)&lt;=5),"entre 1 et 5%",IF(AND(VLOOKUP($C29,Extraction_MorningStar[],87,FALSE)&gt;5,VLOOKUP($C29,Extraction_MorningStar[],87,FALSE)&lt;=10),"entre 5 et 10%",IF(AND(VLOOKUP($C29,Extraction_MorningStar[],87,FALSE)&gt;10,VLOOKUP($C29,Extraction_MorningStar[],87,FALSE)&lt;=50),"entre 10 et 50%",IF(AND(VLOOKUP($C29,Extraction_MorningStar[],87,FALSE)&gt;50,VLOOKUP($C29,Extraction_MorningStar[],87,FALSE)&lt;=100),"sup à 50%","NC"))))))</f>
        <v>inf à 1%</v>
      </c>
      <c r="AP29" s="14" t="str">
        <f>IF(VLOOKUP($C29,Extraction_MorningStar[],90,FALSE)=0,"nul",IF(AND(VLOOKUP($C29,Extraction_MorningStar[],90,FALSE)&gt;0,VLOOKUP($C29,Extraction_MorningStar[],90,FALSE)&lt;1),"inf à 1%",IF(AND(VLOOKUP($C29,Extraction_MorningStar[],90,FALSE)&gt;=1,VLOOKUP($C29,Extraction_MorningStar[],90,FALSE)&lt;=5),"entre 1 et 5%",IF(AND(VLOOKUP($C29,Extraction_MorningStar[],90,FALSE)&gt;5,VLOOKUP($C29,Extraction_MorningStar[],90,FALSE)&lt;=10),"entre 5 et 10%",IF(AND(VLOOKUP($C29,Extraction_MorningStar[],90,FALSE)&gt;10,VLOOKUP($C29,Extraction_MorningStar[],90,FALSE)&lt;=50),"entre 10 et 50%",IF(AND(VLOOKUP($C29,Extraction_MorningStar[],90,FALSE)&gt;50,VLOOKUP($C29,Extraction_MorningStar[],90,FALSE)&lt;=100),"sup à 50%","NC"))))))</f>
        <v>nul</v>
      </c>
      <c r="AQ29" s="14" t="str">
        <f>IF(VLOOKUP($C29,Extraction_MorningStar[],93,FALSE)=0,"nul",IF(AND(VLOOKUP($C29,Extraction_MorningStar[],93,FALSE)&gt;0,VLOOKUP($C29,Extraction_MorningStar[],93,FALSE)&lt;1),"inf à 1%",IF(AND(VLOOKUP($C29,Extraction_MorningStar[],93,FALSE)&gt;=1,VLOOKUP($C29,Extraction_MorningStar[],93,FALSE)&lt;=5),"entre 1 et 5%",IF(AND(VLOOKUP($C29,Extraction_MorningStar[],93,FALSE)&gt;5,VLOOKUP($C29,Extraction_MorningStar[],93,FALSE)&lt;=10),"entre 5 et 10%",IF(AND(VLOOKUP($C29,Extraction_MorningStar[],93,FALSE)&gt;10,VLOOKUP($C29,Extraction_MorningStar[],93,FALSE)&lt;=50),"entre 10 et 50%",IF(AND(VLOOKUP($C29,Extraction_MorningStar[],93,FALSE)&gt;50,VLOOKUP($C29,Extraction_MorningStar[],93,FALSE)&lt;=100),"sup à 50%","NC"))))))</f>
        <v>nul</v>
      </c>
      <c r="AR29" s="14" t="str">
        <f>IF(VLOOKUP($C29,Extraction_MorningStar[],96,FALSE)=0,"nul",IF(AND(VLOOKUP($C29,Extraction_MorningStar[],96,FALSE)&gt;0,VLOOKUP($C29,Extraction_MorningStar[],96,FALSE)&lt;1),"inf à 1%",IF(AND(VLOOKUP($C29,Extraction_MorningStar[],96,FALSE)&gt;=1,VLOOKUP($C29,Extraction_MorningStar[],96,FALSE)&lt;=5),"entre 1 et 5%",IF(AND(VLOOKUP($C29,Extraction_MorningStar[],96,FALSE)&gt;5,VLOOKUP($C29,Extraction_MorningStar[],96,FALSE)&lt;=10),"entre 5 et 10%",IF(AND(VLOOKUP($C29,Extraction_MorningStar[],96,FALSE)&gt;10,VLOOKUP($C29,Extraction_MorningStar[],96,FALSE)&lt;=50),"entre 10 et 50%",IF(AND(VLOOKUP($C29,Extraction_MorningStar[],96,FALSE)&gt;50,VLOOKUP($C29,Extraction_MorningStar[],96,FALSE)&lt;=100),"sup à 50%","NC"))))))</f>
        <v>nul</v>
      </c>
      <c r="AS29" s="14" t="str">
        <f>IF(VLOOKUP($C29,Extraction_MorningStar[],99,FALSE)=0,"nul",IF(AND(VLOOKUP($C29,Extraction_MorningStar[],99,FALSE)&gt;0,VLOOKUP($C29,Extraction_MorningStar[],99,FALSE)&lt;1),"inf à 1%",IF(AND(VLOOKUP($C29,Extraction_MorningStar[],99,FALSE)&gt;=1,VLOOKUP($C29,Extraction_MorningStar[],99,FALSE)&lt;=5),"entre 1 et 5%",IF(AND(VLOOKUP($C29,Extraction_MorningStar[],99,FALSE)&gt;5,VLOOKUP($C29,Extraction_MorningStar[],99,FALSE)&lt;=10),"entre 5 et 10%",IF(AND(VLOOKUP($C29,Extraction_MorningStar[],99,FALSE)&gt;10,VLOOKUP($C29,Extraction_MorningStar[],99,FALSE)&lt;=50),"entre 10 et 50%",IF(AND(VLOOKUP($C29,Extraction_MorningStar[],99,FALSE)&gt;50,VLOOKUP($C29,Extraction_MorningStar[],99,FALSE)&lt;=100),"sup à 50%","NC"))))))</f>
        <v>nul</v>
      </c>
      <c r="AT29" s="16" t="str">
        <f>IF(VLOOKUP($C29,Extraction_MorningStar[],81,FALSE)=0,"nul",IF(AND(VLOOKUP($C29,Extraction_MorningStar[],81,FALSE)&gt;0,VLOOKUP($C29,Extraction_MorningStar[],81,FALSE)&lt;1),"inf à 1%",IF(AND(VLOOKUP($C29,Extraction_MorningStar[],81,FALSE)&gt;=1,VLOOKUP($C29,Extraction_MorningStar[],81,FALSE)&lt;=5),"entre 1 et 5%",IF(AND(VLOOKUP($C29,Extraction_MorningStar[],81,FALSE)&gt;5,VLOOKUP($C29,Extraction_MorningStar[],81,FALSE)&lt;=10),"entre 5 et 10%",IF(AND(VLOOKUP($C29,Extraction_MorningStar[],81,FALSE)&gt;10,VLOOKUP($C29,Extraction_MorningStar[],81,FALSE)&lt;=50),"entre 10 et 50%",IF(AND(VLOOKUP($C29,Extraction_MorningStar[],81,FALSE)&gt;50,VLOOKUP($C29,Extraction_MorningStar[],81,FALSE)&lt;=100),"sup à 50%","NC"))))))</f>
        <v>nul</v>
      </c>
      <c r="AU29" s="16" t="str">
        <f>IF(VLOOKUP($C29,Extraction_MorningStar[],102,FALSE)=0,"nul",IF(AND(VLOOKUP($C29,Extraction_MorningStar[],102,FALSE)&gt;0,VLOOKUP($C29,Extraction_MorningStar[],102,FALSE)&lt;1),"inf à 1%",IF(AND(VLOOKUP($C29,Extraction_MorningStar[],102,FALSE)&gt;=1,VLOOKUP($C29,Extraction_MorningStar[],102,FALSE)&lt;=5),"entre 1 et 5%",IF(AND(VLOOKUP($C29,Extraction_MorningStar[],102,FALSE)&gt;5,VLOOKUP($C29,Extraction_MorningStar[],102,FALSE)&lt;=10),"entre 5 et 10%",IF(AND(VLOOKUP($C29,Extraction_MorningStar[],102,FALSE)&gt;10,VLOOKUP($C29,Extraction_MorningStar[],102,FALSE)&lt;=50),"entre 10 et 50%",IF(AND(VLOOKUP($C29,Extraction_MorningStar[],102,FALSE)&gt;50,VLOOKUP($C29,Extraction_MorningStar[],102,FALSE)&lt;=100),"sup à 50%","NC"))))))</f>
        <v>nul</v>
      </c>
      <c r="AV29" s="15">
        <v>2</v>
      </c>
      <c r="AW29" s="17">
        <f>VLOOKUP(C29,Extraction_MorningStar[],223,FALSE)</f>
        <v>6</v>
      </c>
    </row>
    <row r="30" spans="1:49" x14ac:dyDescent="0.25">
      <c r="A30" t="s">
        <v>34</v>
      </c>
      <c r="B30" t="s">
        <v>911</v>
      </c>
      <c r="C30" s="35" t="s">
        <v>62</v>
      </c>
      <c r="D30" s="36" t="str">
        <f>VLOOKUP(Source!C30,Extraction_MorningStar[[ISIN]:[Catégorie Globale]],13,FALSE)</f>
        <v>Actions Europe Gdes Cap.</v>
      </c>
      <c r="E30" s="38" t="str">
        <f>VLOOKUP(C30,Extraction_MorningStar[[ISIN]:[Name]],2,FALSE)</f>
        <v>Echiquier Positive Impact Europe A</v>
      </c>
      <c r="F30" s="19" t="s">
        <v>36</v>
      </c>
      <c r="G30" s="15" t="str">
        <f>VLOOKUP(Source!C30,Extraction_MorningStar[[ISIN]:[Catégorie Morningstar]],11,FALSE)</f>
        <v>Europe Fonds ouverts  - Actions Europe Flex Cap</v>
      </c>
      <c r="H30" s="15" t="str">
        <f t="shared" si="0"/>
        <v>Europe</v>
      </c>
      <c r="I30" s="47" t="str">
        <f>VLOOKUP(C30,Extraction_MorningStar[],230,FALSE)</f>
        <v>Europe</v>
      </c>
      <c r="J30" s="33" t="str">
        <f>VLOOKUP(C30,Extraction_MorningStar[],221,FALSE)</f>
        <v>MSCI Europe NR EUR</v>
      </c>
      <c r="K30" s="15">
        <f>VLOOKUP(C30,Extraction_MorningStar[[ISIN]:[Management Fee]],6,FALSE)</f>
        <v>1.8</v>
      </c>
      <c r="L30" s="34">
        <f>IF(VLOOKUP(C30,Extraction_MorningStar[[ISIN]:[Notation  Morningstar]],10,FALSE)=0,"Non noté",VLOOKUP(C30,Extraction_MorningStar[[ISIN]:[Notation  Morningstar]],10,FALSE))</f>
        <v>4</v>
      </c>
      <c r="M30" s="33" t="str">
        <f>VLOOKUP(C30,Extraction_MS_02022022!$A$2:$C$44,3,FALSE)</f>
        <v>La Financière de l'Echiquier</v>
      </c>
      <c r="N30" s="33">
        <f>VLOOKUP(C30,Extraction_MorningStar[],210,FALSE)</f>
        <v>-22.801649999999999</v>
      </c>
      <c r="O30" s="33">
        <f>VLOOKUP(C30,Extraction_MorningStar[],211,FALSE)</f>
        <v>16.38475</v>
      </c>
      <c r="P30" s="33">
        <f>VLOOKUP(C30,Extraction_MorningStar[],212,FALSE)</f>
        <v>16.14368</v>
      </c>
      <c r="Q30" s="33">
        <f>VLOOKUP(C30,Extraction_MorningStar[],212,FALSE)</f>
        <v>16.14368</v>
      </c>
      <c r="R30" s="33">
        <f>VLOOKUP(C30,Extraction_MorningStar[],213,FALSE)</f>
        <v>1.6575200000000001</v>
      </c>
      <c r="S30" s="15" t="s">
        <v>907</v>
      </c>
      <c r="T30" s="15"/>
      <c r="U30" s="15" t="str">
        <f t="shared" si="1"/>
        <v>Label ISR public</v>
      </c>
      <c r="V30" s="15" t="str">
        <f>IF(VLOOKUP(C30,Extraction_MorningStar[],224,FALSE)="Oui","Oui","Non")</f>
        <v>Oui</v>
      </c>
      <c r="W30" s="15" t="str">
        <f>IF(COUNTIF(ISIN_Greenfin!$A$1:$A$207,Source!C30)&gt;0,"Oui","Non")</f>
        <v>Non</v>
      </c>
      <c r="X30" s="15" t="str">
        <f>IF(COUNTIF(ISIN_Finansol!$A$1:$A$146,Source!C30)&gt;0,"Oui","Non")</f>
        <v>Non</v>
      </c>
      <c r="Y30" s="15" t="str">
        <f>VLOOKUP(C30,Suppéments_SDG[],3,FALSE)</f>
        <v>Oui</v>
      </c>
      <c r="Z30" s="15" t="str">
        <f>VLOOKUP(C30,Suppéments_SDG[],4,FALSE)</f>
        <v>Oui</v>
      </c>
      <c r="AA30" s="15" t="str">
        <f>VLOOKUP(C30,Suppéments_SDG[],5,FALSE)</f>
        <v>Oui</v>
      </c>
      <c r="AB30" s="15" t="str">
        <f>VLOOKUP(C30,Suppéments_SDG[],6,FALSE)</f>
        <v>Oui</v>
      </c>
      <c r="AC30" s="15" t="str">
        <f>IF(VLOOKUP($C30,Extraction_MorningStar[],191,FALSE)="Oui","Pornographie, ","")&amp;IF(VLOOKUP($C30,Extraction_MorningStar[],192,FALSE)="Oui","Alcool, ","")&amp;IF(VLOOKUP($C30,Extraction_MorningStar[],193,FALSE)="Oui","Tests sur les animaux, ","")&amp;IF(VLOOKUP($C30,Extraction_MorningStar[],194,FALSE)="Oui","Armes controversées, ","")&amp;IF(VLOOKUP($C30,Extraction_MorningStar[],195,FALSE)="Oui","Fourrures et  cuirs, ","")&amp;IF(VLOOKUP($C30,Extraction_MorningStar[],196,FALSE)="Oui","Jeux d'argent, ","")&amp;IF(VLOOKUP($C30,Extraction_MorningStar[],197,FALSE)="Oui","OGM, ","")&amp;IF(VLOOKUP($C30,Extraction_MorningStar[],198,FALSE)="Oui","Armées privées, ","")&amp;IF(VLOOKUP($C30,Extraction_MorningStar[],199,FALSE)="Oui","Nucléaire, ","")&amp;IF(VLOOKUP($C30,Extraction_MorningStar[],200,FALSE)="Oui","Huile de palme, ","")&amp;IF(VLOOKUP($C30,Extraction_MorningStar[],201,FALSE)="Oui","Pesticides, ","")&amp;IF(VLOOKUP($C30,Extraction_MorningStar[],202,FALSE)="Oui","Armes portatives, ","")&amp;IF(VLOOKUP($C30,Extraction_MorningStar[],203,FALSE)="Oui","Charbon thermique, ","")&amp;IF(VLOOKUP($C30,Extraction_MorningStar[],204,FALSE)="Oui","Tabac.","")</f>
        <v/>
      </c>
      <c r="AD30" s="15" t="str">
        <f>VLOOKUP(C30,Suppéments_SDG[],7,FALSE)</f>
        <v>Article 9</v>
      </c>
      <c r="AE30" s="15" t="str">
        <f>VLOOKUP(C30,Suppéments_SDG[],8,FALSE)</f>
        <v>3, 4, 6, 7, 8, 9, 11, 12, 16</v>
      </c>
      <c r="AF30" s="15" t="str">
        <f>IF(VLOOKUP(C30,Extraction_MorningStar[],107,FALSE)="Oui","Oui",IF(VLOOKUP(C30,Extraction_MorningStar[],107,FALSE)="Non","Non",IF(VLOOKUP(C30,Extraction_MorningStar[],107,FALSE)=0,"Non")))</f>
        <v>Oui</v>
      </c>
      <c r="AG30" s="15" t="str">
        <f>VLOOKUP(C30,Extraction_MorningStar[],15,FALSE)</f>
        <v>Au dessus de la moyenne</v>
      </c>
      <c r="AH30" s="15" t="str">
        <f t="shared" si="2"/>
        <v>OOOO</v>
      </c>
      <c r="AI30" s="14" t="str">
        <f>IF(VLOOKUP($C30,Extraction_MorningStar[],72,FALSE)=0,"nul",IF(AND(VLOOKUP($C30,Extraction_MorningStar[],72,FALSE)&gt;0,VLOOKUP($C30,Extraction_MorningStar[],72,FALSE)&lt;1),"inf à 1%",IF(AND(VLOOKUP($C30,Extraction_MorningStar[],72,FALSE)&gt;=1,VLOOKUP($C30,Extraction_MorningStar[],72,FALSE)&lt;=5),"entre 1 et 5%",IF(AND(VLOOKUP($C30,Extraction_MorningStar[],72,FALSE)&gt;5,VLOOKUP($C30,Extraction_MorningStar[],72,FALSE)&lt;=10),"entre 5 et 10%",IF(AND(VLOOKUP($C30,Extraction_MorningStar[],72,FALSE)&gt;10,VLOOKUP($C30,Extraction_MorningStar[],72,FALSE)&lt;=50),"entre 10 et 50%",IF(AND(VLOOKUP($C30,Extraction_MorningStar[],72,FALSE)&gt;50,VLOOKUP($C30,Extraction_MorningStar[],72,FALSE)&lt;=100),"sup à 50%","NC"))))))</f>
        <v>nul</v>
      </c>
      <c r="AJ30" s="15" t="str">
        <f>IF(VLOOKUP($C30,Extraction_MorningStar[],66,FALSE)=0,"nul",IF(AND(VLOOKUP($C30,Extraction_MorningStar[],66,FALSE)&gt;0,VLOOKUP($C30,Extraction_MorningStar[],66,FALSE)&lt;1),"inf à 1%",IF(AND(VLOOKUP($C30,Extraction_MorningStar[],66,FALSE)&gt;=1,VLOOKUP($C30,Extraction_MorningStar[],66,FALSE)&lt;=5),"entre 1 et 5%",IF(AND(VLOOKUP($C30,Extraction_MorningStar[],66,FALSE)&gt;5,VLOOKUP($C30,Extraction_MorningStar[],66,FALSE)&lt;=10),"entre 5 et 10%",IF(AND(VLOOKUP($C30,Extraction_MorningStar[],66,FALSE)&gt;10,VLOOKUP($C30,Extraction_MorningStar[],66,FALSE)&lt;=50),"entre 10 et 50%",IF(AND(VLOOKUP($C30,Extraction_MorningStar[],66,FALSE)&gt;50,VLOOKUP($C30,Extraction_MorningStar[],66,FALSE)&lt;=100),"sup à 50%","NC"))))))</f>
        <v>entre 10 et 50%</v>
      </c>
      <c r="AK30" s="14" t="str">
        <f>IF(VLOOKUP($C30,Extraction_MorningStar[],63,FALSE)=0,"nul",IF(AND(VLOOKUP($C30,Extraction_MorningStar[],63,FALSE)&gt;0,VLOOKUP($C30,Extraction_MorningStar[],63,FALSE)&lt;1),"inf à 1%",IF(AND(VLOOKUP($C30,Extraction_MorningStar[],63,FALSE)&gt;=1,VLOOKUP($C30,Extraction_MorningStar[],63,FALSE)&lt;=5),"entre 1 et 5%",IF(AND(VLOOKUP($C30,Extraction_MorningStar[],63,FALSE)&gt;5,VLOOKUP($C30,Extraction_MorningStar[],63,FALSE)&lt;=10),"entre 5 et 10%",IF(AND(VLOOKUP($C30,Extraction_MorningStar[],63,FALSE)&gt;10,VLOOKUP($C30,Extraction_MorningStar[],63,FALSE)&lt;=50),"entre 10 et 50%",IF(AND(VLOOKUP($C30,Extraction_MorningStar[],63,FALSE)&gt;50,VLOOKUP($C30,Extraction_MorningStar[],63,FALSE)&lt;=100),"sup à 50%","NC"))))))</f>
        <v>nul</v>
      </c>
      <c r="AL30" s="14" t="str">
        <f>IF(VLOOKUP($C30,Extraction_MorningStar[],60,FALSE)=0,"nul",IF(AND(VLOOKUP($C30,Extraction_MorningStar[],60,FALSE)&gt;0,VLOOKUP($C30,Extraction_MorningStar[],60,FALSE)&lt;1),"inf à 1%",IF(AND(VLOOKUP($C30,Extraction_MorningStar[],60,FALSE)&gt;=1,VLOOKUP($C30,Extraction_MorningStar[],60,FALSE)&lt;=5),"entre 1 et 5%",IF(AND(VLOOKUP($C30,Extraction_MorningStar[],60,FALSE)&gt;5,VLOOKUP($C30,Extraction_MorningStar[],60,FALSE)&lt;=10),"entre 5 et 10%",IF(AND(VLOOKUP($C30,Extraction_MorningStar[],60,FALSE)&gt;10,VLOOKUP($C30,Extraction_MorningStar[],60,FALSE)&lt;=50),"entre 10 et 50%",IF(AND(VLOOKUP($C30,Extraction_MorningStar[],60,FALSE)&gt;50,VLOOKUP($C30,Extraction_MorningStar[],60,FALSE)&lt;=100),"sup à 50%","NC"))))))</f>
        <v>nul</v>
      </c>
      <c r="AM30" s="14" t="str">
        <f>IF(VLOOKUP($C30,Extraction_MorningStar[],78,FALSE)=0,"nul",IF(AND(VLOOKUP($C30,Extraction_MorningStar[],78,FALSE)&gt;0,VLOOKUP($C30,Extraction_MorningStar[],78,FALSE)&lt;1),"inf à 1%",IF(AND(VLOOKUP($C30,Extraction_MorningStar[],78,FALSE)&gt;=1,VLOOKUP($C30,Extraction_MorningStar[],78,FALSE)&lt;=5),"entre 1 et 5%",IF(AND(VLOOKUP($C30,Extraction_MorningStar[],78,FALSE)&gt;5,VLOOKUP($C30,Extraction_MorningStar[],78,FALSE)&lt;=10),"entre 5 et 10%",IF(AND(VLOOKUP($C30,Extraction_MorningStar[],78,FALSE)&gt;10,VLOOKUP($C30,Extraction_MorningStar[],78,FALSE)&lt;=50),"entre 10 et 50%",IF(AND(VLOOKUP($C30,Extraction_MorningStar[],78,FALSE)&gt;50,VLOOKUP($C30,Extraction_MorningStar[],78,FALSE)&lt;=100),"sup à 50%","NC"))))))</f>
        <v>nul</v>
      </c>
      <c r="AN30" s="15" t="str">
        <f>IF(VLOOKUP($C30,Extraction_MorningStar[],84,FALSE)=0,"nul",IF(AND(VLOOKUP($C30,Extraction_MorningStar[],84,FALSE)&gt;0,VLOOKUP($C30,Extraction_MorningStar[],84,FALSE)&lt;1),"inf à 1%",IF(AND(VLOOKUP($C30,Extraction_MorningStar[],84,FALSE)&gt;=1,VLOOKUP($C30,Extraction_MorningStar[],84,FALSE)&lt;=5),"entre 1 et 5%",IF(AND(VLOOKUP($C30,Extraction_MorningStar[],84,FALSE)&gt;5,VLOOKUP($C30,Extraction_MorningStar[],84,FALSE)&lt;=10),"entre 5 et 10%",IF(AND(VLOOKUP($C30,Extraction_MorningStar[],84,FALSE)&gt;10,VLOOKUP($C30,Extraction_MorningStar[],84,FALSE)&lt;=50),"entre 10 et 50%",IF(AND(VLOOKUP($C30,Extraction_MorningStar[],84,FALSE)&gt;50,VLOOKUP($C30,Extraction_MorningStar[],84,FALSE)&lt;=100),"sup à 50%","NC"))))))</f>
        <v>nul</v>
      </c>
      <c r="AO30" s="15" t="str">
        <f>IF(VLOOKUP($C30,Extraction_MorningStar[],87,FALSE)=0,"nul",IF(AND(VLOOKUP($C30,Extraction_MorningStar[],87,FALSE)&gt;0,VLOOKUP($C30,Extraction_MorningStar[],87,FALSE)&lt;1),"inf à 1%",IF(AND(VLOOKUP($C30,Extraction_MorningStar[],87,FALSE)&gt;=1,VLOOKUP($C30,Extraction_MorningStar[],87,FALSE)&lt;=5),"entre 1 et 5%",IF(AND(VLOOKUP($C30,Extraction_MorningStar[],87,FALSE)&gt;5,VLOOKUP($C30,Extraction_MorningStar[],87,FALSE)&lt;=10),"entre 5 et 10%",IF(AND(VLOOKUP($C30,Extraction_MorningStar[],87,FALSE)&gt;10,VLOOKUP($C30,Extraction_MorningStar[],87,FALSE)&lt;=50),"entre 10 et 50%",IF(AND(VLOOKUP($C30,Extraction_MorningStar[],87,FALSE)&gt;50,VLOOKUP($C30,Extraction_MorningStar[],87,FALSE)&lt;=100),"sup à 50%","NC"))))))</f>
        <v>inf à 1%</v>
      </c>
      <c r="AP30" s="14" t="str">
        <f>IF(VLOOKUP($C30,Extraction_MorningStar[],90,FALSE)=0,"nul",IF(AND(VLOOKUP($C30,Extraction_MorningStar[],90,FALSE)&gt;0,VLOOKUP($C30,Extraction_MorningStar[],90,FALSE)&lt;1),"inf à 1%",IF(AND(VLOOKUP($C30,Extraction_MorningStar[],90,FALSE)&gt;=1,VLOOKUP($C30,Extraction_MorningStar[],90,FALSE)&lt;=5),"entre 1 et 5%",IF(AND(VLOOKUP($C30,Extraction_MorningStar[],90,FALSE)&gt;5,VLOOKUP($C30,Extraction_MorningStar[],90,FALSE)&lt;=10),"entre 5 et 10%",IF(AND(VLOOKUP($C30,Extraction_MorningStar[],90,FALSE)&gt;10,VLOOKUP($C30,Extraction_MorningStar[],90,FALSE)&lt;=50),"entre 10 et 50%",IF(AND(VLOOKUP($C30,Extraction_MorningStar[],90,FALSE)&gt;50,VLOOKUP($C30,Extraction_MorningStar[],90,FALSE)&lt;=100),"sup à 50%","NC"))))))</f>
        <v>nul</v>
      </c>
      <c r="AQ30" s="14" t="str">
        <f>IF(VLOOKUP($C30,Extraction_MorningStar[],93,FALSE)=0,"nul",IF(AND(VLOOKUP($C30,Extraction_MorningStar[],93,FALSE)&gt;0,VLOOKUP($C30,Extraction_MorningStar[],93,FALSE)&lt;1),"inf à 1%",IF(AND(VLOOKUP($C30,Extraction_MorningStar[],93,FALSE)&gt;=1,VLOOKUP($C30,Extraction_MorningStar[],93,FALSE)&lt;=5),"entre 1 et 5%",IF(AND(VLOOKUP($C30,Extraction_MorningStar[],93,FALSE)&gt;5,VLOOKUP($C30,Extraction_MorningStar[],93,FALSE)&lt;=10),"entre 5 et 10%",IF(AND(VLOOKUP($C30,Extraction_MorningStar[],93,FALSE)&gt;10,VLOOKUP($C30,Extraction_MorningStar[],93,FALSE)&lt;=50),"entre 10 et 50%",IF(AND(VLOOKUP($C30,Extraction_MorningStar[],93,FALSE)&gt;50,VLOOKUP($C30,Extraction_MorningStar[],93,FALSE)&lt;=100),"sup à 50%","NC"))))))</f>
        <v>nul</v>
      </c>
      <c r="AR30" s="14" t="str">
        <f>IF(VLOOKUP($C30,Extraction_MorningStar[],96,FALSE)=0,"nul",IF(AND(VLOOKUP($C30,Extraction_MorningStar[],96,FALSE)&gt;0,VLOOKUP($C30,Extraction_MorningStar[],96,FALSE)&lt;1),"inf à 1%",IF(AND(VLOOKUP($C30,Extraction_MorningStar[],96,FALSE)&gt;=1,VLOOKUP($C30,Extraction_MorningStar[],96,FALSE)&lt;=5),"entre 1 et 5%",IF(AND(VLOOKUP($C30,Extraction_MorningStar[],96,FALSE)&gt;5,VLOOKUP($C30,Extraction_MorningStar[],96,FALSE)&lt;=10),"entre 5 et 10%",IF(AND(VLOOKUP($C30,Extraction_MorningStar[],96,FALSE)&gt;10,VLOOKUP($C30,Extraction_MorningStar[],96,FALSE)&lt;=50),"entre 10 et 50%",IF(AND(VLOOKUP($C30,Extraction_MorningStar[],96,FALSE)&gt;50,VLOOKUP($C30,Extraction_MorningStar[],96,FALSE)&lt;=100),"sup à 50%","NC"))))))</f>
        <v>nul</v>
      </c>
      <c r="AS30" s="14" t="str">
        <f>IF(VLOOKUP($C30,Extraction_MorningStar[],99,FALSE)=0,"nul",IF(AND(VLOOKUP($C30,Extraction_MorningStar[],99,FALSE)&gt;0,VLOOKUP($C30,Extraction_MorningStar[],99,FALSE)&lt;1),"inf à 1%",IF(AND(VLOOKUP($C30,Extraction_MorningStar[],99,FALSE)&gt;=1,VLOOKUP($C30,Extraction_MorningStar[],99,FALSE)&lt;=5),"entre 1 et 5%",IF(AND(VLOOKUP($C30,Extraction_MorningStar[],99,FALSE)&gt;5,VLOOKUP($C30,Extraction_MorningStar[],99,FALSE)&lt;=10),"entre 5 et 10%",IF(AND(VLOOKUP($C30,Extraction_MorningStar[],99,FALSE)&gt;10,VLOOKUP($C30,Extraction_MorningStar[],99,FALSE)&lt;=50),"entre 10 et 50%",IF(AND(VLOOKUP($C30,Extraction_MorningStar[],99,FALSE)&gt;50,VLOOKUP($C30,Extraction_MorningStar[],99,FALSE)&lt;=100),"sup à 50%","NC"))))))</f>
        <v>nul</v>
      </c>
      <c r="AT30" s="16" t="str">
        <f>IF(VLOOKUP($C30,Extraction_MorningStar[],81,FALSE)=0,"nul",IF(AND(VLOOKUP($C30,Extraction_MorningStar[],81,FALSE)&gt;0,VLOOKUP($C30,Extraction_MorningStar[],81,FALSE)&lt;1),"inf à 1%",IF(AND(VLOOKUP($C30,Extraction_MorningStar[],81,FALSE)&gt;=1,VLOOKUP($C30,Extraction_MorningStar[],81,FALSE)&lt;=5),"entre 1 et 5%",IF(AND(VLOOKUP($C30,Extraction_MorningStar[],81,FALSE)&gt;5,VLOOKUP($C30,Extraction_MorningStar[],81,FALSE)&lt;=10),"entre 5 et 10%",IF(AND(VLOOKUP($C30,Extraction_MorningStar[],81,FALSE)&gt;10,VLOOKUP($C30,Extraction_MorningStar[],81,FALSE)&lt;=50),"entre 10 et 50%",IF(AND(VLOOKUP($C30,Extraction_MorningStar[],81,FALSE)&gt;50,VLOOKUP($C30,Extraction_MorningStar[],81,FALSE)&lt;=100),"sup à 50%","NC"))))))</f>
        <v>nul</v>
      </c>
      <c r="AU30" s="16" t="str">
        <f>IF(VLOOKUP($C30,Extraction_MorningStar[],102,FALSE)=0,"nul",IF(AND(VLOOKUP($C30,Extraction_MorningStar[],102,FALSE)&gt;0,VLOOKUP($C30,Extraction_MorningStar[],102,FALSE)&lt;1),"inf à 1%",IF(AND(VLOOKUP($C30,Extraction_MorningStar[],102,FALSE)&gt;=1,VLOOKUP($C30,Extraction_MorningStar[],102,FALSE)&lt;=5),"entre 1 et 5%",IF(AND(VLOOKUP($C30,Extraction_MorningStar[],102,FALSE)&gt;5,VLOOKUP($C30,Extraction_MorningStar[],102,FALSE)&lt;=10),"entre 5 et 10%",IF(AND(VLOOKUP($C30,Extraction_MorningStar[],102,FALSE)&gt;10,VLOOKUP($C30,Extraction_MorningStar[],102,FALSE)&lt;=50),"entre 10 et 50%",IF(AND(VLOOKUP($C30,Extraction_MorningStar[],102,FALSE)&gt;50,VLOOKUP($C30,Extraction_MorningStar[],102,FALSE)&lt;=100),"sup à 50%","NC"))))))</f>
        <v>nul</v>
      </c>
      <c r="AV30" s="15">
        <v>2</v>
      </c>
      <c r="AW30" s="17">
        <f>VLOOKUP(C30,Extraction_MorningStar[],223,FALSE)</f>
        <v>6</v>
      </c>
    </row>
    <row r="31" spans="1:49" x14ac:dyDescent="0.25">
      <c r="A31" t="s">
        <v>34</v>
      </c>
      <c r="B31" t="s">
        <v>911</v>
      </c>
      <c r="C31" s="35" t="s">
        <v>91</v>
      </c>
      <c r="D31" s="36" t="str">
        <f>VLOOKUP(Source!C31,Extraction_MorningStar[[ISIN]:[Catégorie Globale]],13,FALSE)</f>
        <v>Actions Europe Gdes Cap.</v>
      </c>
      <c r="E31" s="38" t="str">
        <f>VLOOKUP(C31,Extraction_MorningStar[[ISIN]:[Name]],2,FALSE)</f>
        <v>Pictet-Quest Europe Sust Eqs P EUR</v>
      </c>
      <c r="F31" s="19" t="s">
        <v>36</v>
      </c>
      <c r="G31" s="15" t="str">
        <f>VLOOKUP(Source!C31,Extraction_MorningStar[[ISIN]:[Catégorie Morningstar]],11,FALSE)</f>
        <v>Europe Fonds ouverts  - Actions Europe Gdes Cap. Mixte</v>
      </c>
      <c r="H31" s="15" t="str">
        <f t="shared" si="0"/>
        <v>Europe</v>
      </c>
      <c r="I31" s="47" t="str">
        <f>VLOOKUP(C31,Extraction_MorningStar[],230,FALSE)</f>
        <v>Europe</v>
      </c>
      <c r="J31" s="33" t="str">
        <f>VLOOKUP(C31,Extraction_MorningStar[],221,FALSE)</f>
        <v>MSCI Europe NR EUR</v>
      </c>
      <c r="K31" s="15">
        <f>VLOOKUP(C31,Extraction_MorningStar[[ISIN]:[Management Fee]],6,FALSE)</f>
        <v>0.9</v>
      </c>
      <c r="L31" s="34">
        <f>IF(VLOOKUP(C31,Extraction_MorningStar[[ISIN]:[Notation  Morningstar]],10,FALSE)=0,"Non noté",VLOOKUP(C31,Extraction_MorningStar[[ISIN]:[Notation  Morningstar]],10,FALSE))</f>
        <v>4</v>
      </c>
      <c r="M31" s="33" t="str">
        <f>VLOOKUP(C31,Extraction_MS_02022022!$A$2:$C$44,3,FALSE)</f>
        <v>Pictet Asset Management (Europe) SA</v>
      </c>
      <c r="N31" s="33">
        <f>VLOOKUP(C31,Extraction_MorningStar[],210,FALSE)</f>
        <v>-12.00281</v>
      </c>
      <c r="O31" s="33">
        <f>VLOOKUP(C31,Extraction_MorningStar[],211,FALSE)</f>
        <v>23.047350000000002</v>
      </c>
      <c r="P31" s="33">
        <f>VLOOKUP(C31,Extraction_MorningStar[],212,FALSE)</f>
        <v>-1.09623</v>
      </c>
      <c r="Q31" s="33">
        <f>VLOOKUP(C31,Extraction_MorningStar[],212,FALSE)</f>
        <v>-1.09623</v>
      </c>
      <c r="R31" s="33">
        <f>VLOOKUP(C31,Extraction_MorningStar[],213,FALSE)</f>
        <v>3.2206399999999999</v>
      </c>
      <c r="S31" s="15" t="s">
        <v>907</v>
      </c>
      <c r="T31" s="15"/>
      <c r="U31" s="15" t="str">
        <f t="shared" si="1"/>
        <v>Label ISR public</v>
      </c>
      <c r="V31" s="15" t="str">
        <f>IF(VLOOKUP(C31,Extraction_MorningStar[],224,FALSE)="Oui","Oui","Non")</f>
        <v>Oui</v>
      </c>
      <c r="W31" s="15" t="str">
        <f>IF(COUNTIF(ISIN_Greenfin!$A$1:$A$207,Source!C31)&gt;0,"Oui","Non")</f>
        <v>Non</v>
      </c>
      <c r="X31" s="15" t="str">
        <f>IF(COUNTIF(ISIN_Finansol!$A$1:$A$146,Source!C31)&gt;0,"Oui","Non")</f>
        <v>Non</v>
      </c>
      <c r="Y31" s="15" t="str">
        <f>VLOOKUP(C31,Suppéments_SDG[],3,FALSE)</f>
        <v>Oui</v>
      </c>
      <c r="Z31" s="15" t="str">
        <f>VLOOKUP(C31,Suppéments_SDG[],4,FALSE)</f>
        <v>Non</v>
      </c>
      <c r="AA31" s="15" t="str">
        <f>VLOOKUP(C31,Suppéments_SDG[],5,FALSE)</f>
        <v>Non</v>
      </c>
      <c r="AB31" s="15" t="str">
        <f>VLOOKUP(C31,Suppéments_SDG[],6,FALSE)</f>
        <v>Oui</v>
      </c>
      <c r="AC31" s="15" t="str">
        <f>IF(VLOOKUP($C31,Extraction_MorningStar[],191,FALSE)="Oui","Pornographie, ","")&amp;IF(VLOOKUP($C31,Extraction_MorningStar[],192,FALSE)="Oui","Alcool, ","")&amp;IF(VLOOKUP($C31,Extraction_MorningStar[],193,FALSE)="Oui","Tests sur les animaux, ","")&amp;IF(VLOOKUP($C31,Extraction_MorningStar[],194,FALSE)="Oui","Armes controversées, ","")&amp;IF(VLOOKUP($C31,Extraction_MorningStar[],195,FALSE)="Oui","Fourrures et  cuirs, ","")&amp;IF(VLOOKUP($C31,Extraction_MorningStar[],196,FALSE)="Oui","Jeux d'argent, ","")&amp;IF(VLOOKUP($C31,Extraction_MorningStar[],197,FALSE)="Oui","OGM, ","")&amp;IF(VLOOKUP($C31,Extraction_MorningStar[],198,FALSE)="Oui","Armées privées, ","")&amp;IF(VLOOKUP($C31,Extraction_MorningStar[],199,FALSE)="Oui","Nucléaire, ","")&amp;IF(VLOOKUP($C31,Extraction_MorningStar[],200,FALSE)="Oui","Huile de palme, ","")&amp;IF(VLOOKUP($C31,Extraction_MorningStar[],201,FALSE)="Oui","Pesticides, ","")&amp;IF(VLOOKUP($C31,Extraction_MorningStar[],202,FALSE)="Oui","Armes portatives, ","")&amp;IF(VLOOKUP($C31,Extraction_MorningStar[],203,FALSE)="Oui","Charbon thermique, ","")&amp;IF(VLOOKUP($C31,Extraction_MorningStar[],204,FALSE)="Oui","Tabac.","")</f>
        <v>Pornographie, Armes controversées, Jeux d'argent, Armées privées, Nucléaire, Armes portatives, Charbon thermique, Tabac.</v>
      </c>
      <c r="AD31" s="15" t="str">
        <f>VLOOKUP(C31,Suppéments_SDG[],7,FALSE)</f>
        <v>Article 8</v>
      </c>
      <c r="AE31" s="15" t="str">
        <f>VLOOKUP(C31,Suppéments_SDG[],8,FALSE)</f>
        <v>NA</v>
      </c>
      <c r="AF31" s="15" t="str">
        <f>IF(VLOOKUP(C31,Extraction_MorningStar[],107,FALSE)="Oui","Oui",IF(VLOOKUP(C31,Extraction_MorningStar[],107,FALSE)="Non","Non",IF(VLOOKUP(C31,Extraction_MorningStar[],107,FALSE)=0,"Non")))</f>
        <v>Oui</v>
      </c>
      <c r="AG31" s="15" t="str">
        <f>VLOOKUP(C31,Extraction_MorningStar[],15,FALSE)</f>
        <v>Au dessus de la moyenne</v>
      </c>
      <c r="AH31" s="15" t="str">
        <f t="shared" si="2"/>
        <v>OOOO</v>
      </c>
      <c r="AI31" s="14" t="str">
        <f>IF(VLOOKUP($C31,Extraction_MorningStar[],72,FALSE)=0,"nul",IF(AND(VLOOKUP($C31,Extraction_MorningStar[],72,FALSE)&gt;0,VLOOKUP($C31,Extraction_MorningStar[],72,FALSE)&lt;1),"inf à 1%",IF(AND(VLOOKUP($C31,Extraction_MorningStar[],72,FALSE)&gt;=1,VLOOKUP($C31,Extraction_MorningStar[],72,FALSE)&lt;=5),"entre 1 et 5%",IF(AND(VLOOKUP($C31,Extraction_MorningStar[],72,FALSE)&gt;5,VLOOKUP($C31,Extraction_MorningStar[],72,FALSE)&lt;=10),"entre 5 et 10%",IF(AND(VLOOKUP($C31,Extraction_MorningStar[],72,FALSE)&gt;10,VLOOKUP($C31,Extraction_MorningStar[],72,FALSE)&lt;=50),"entre 10 et 50%",IF(AND(VLOOKUP($C31,Extraction_MorningStar[],72,FALSE)&gt;50,VLOOKUP($C31,Extraction_MorningStar[],72,FALSE)&lt;=100),"sup à 50%","NC"))))))</f>
        <v>nul</v>
      </c>
      <c r="AJ31" s="15" t="str">
        <f>IF(VLOOKUP($C31,Extraction_MorningStar[],66,FALSE)=0,"nul",IF(AND(VLOOKUP($C31,Extraction_MorningStar[],66,FALSE)&gt;0,VLOOKUP($C31,Extraction_MorningStar[],66,FALSE)&lt;1),"inf à 1%",IF(AND(VLOOKUP($C31,Extraction_MorningStar[],66,FALSE)&gt;=1,VLOOKUP($C31,Extraction_MorningStar[],66,FALSE)&lt;=5),"entre 1 et 5%",IF(AND(VLOOKUP($C31,Extraction_MorningStar[],66,FALSE)&gt;5,VLOOKUP($C31,Extraction_MorningStar[],66,FALSE)&lt;=10),"entre 5 et 10%",IF(AND(VLOOKUP($C31,Extraction_MorningStar[],66,FALSE)&gt;10,VLOOKUP($C31,Extraction_MorningStar[],66,FALSE)&lt;=50),"entre 10 et 50%",IF(AND(VLOOKUP($C31,Extraction_MorningStar[],66,FALSE)&gt;50,VLOOKUP($C31,Extraction_MorningStar[],66,FALSE)&lt;=100),"sup à 50%","NC"))))))</f>
        <v>entre 10 et 50%</v>
      </c>
      <c r="AK31" s="14" t="str">
        <f>IF(VLOOKUP($C31,Extraction_MorningStar[],63,FALSE)=0,"nul",IF(AND(VLOOKUP($C31,Extraction_MorningStar[],63,FALSE)&gt;0,VLOOKUP($C31,Extraction_MorningStar[],63,FALSE)&lt;1),"inf à 1%",IF(AND(VLOOKUP($C31,Extraction_MorningStar[],63,FALSE)&gt;=1,VLOOKUP($C31,Extraction_MorningStar[],63,FALSE)&lt;=5),"entre 1 et 5%",IF(AND(VLOOKUP($C31,Extraction_MorningStar[],63,FALSE)&gt;5,VLOOKUP($C31,Extraction_MorningStar[],63,FALSE)&lt;=10),"entre 5 et 10%",IF(AND(VLOOKUP($C31,Extraction_MorningStar[],63,FALSE)&gt;10,VLOOKUP($C31,Extraction_MorningStar[],63,FALSE)&lt;=50),"entre 10 et 50%",IF(AND(VLOOKUP($C31,Extraction_MorningStar[],63,FALSE)&gt;50,VLOOKUP($C31,Extraction_MorningStar[],63,FALSE)&lt;=100),"sup à 50%","NC"))))))</f>
        <v>entre 1 et 5%</v>
      </c>
      <c r="AL31" s="14" t="str">
        <f>IF(VLOOKUP($C31,Extraction_MorningStar[],60,FALSE)=0,"nul",IF(AND(VLOOKUP($C31,Extraction_MorningStar[],60,FALSE)&gt;0,VLOOKUP($C31,Extraction_MorningStar[],60,FALSE)&lt;1),"inf à 1%",IF(AND(VLOOKUP($C31,Extraction_MorningStar[],60,FALSE)&gt;=1,VLOOKUP($C31,Extraction_MorningStar[],60,FALSE)&lt;=5),"entre 1 et 5%",IF(AND(VLOOKUP($C31,Extraction_MorningStar[],60,FALSE)&gt;5,VLOOKUP($C31,Extraction_MorningStar[],60,FALSE)&lt;=10),"entre 5 et 10%",IF(AND(VLOOKUP($C31,Extraction_MorningStar[],60,FALSE)&gt;10,VLOOKUP($C31,Extraction_MorningStar[],60,FALSE)&lt;=50),"entre 10 et 50%",IF(AND(VLOOKUP($C31,Extraction_MorningStar[],60,FALSE)&gt;50,VLOOKUP($C31,Extraction_MorningStar[],60,FALSE)&lt;=100),"sup à 50%","NC"))))))</f>
        <v>nul</v>
      </c>
      <c r="AM31" s="14" t="str">
        <f>IF(VLOOKUP($C31,Extraction_MorningStar[],78,FALSE)=0,"nul",IF(AND(VLOOKUP($C31,Extraction_MorningStar[],78,FALSE)&gt;0,VLOOKUP($C31,Extraction_MorningStar[],78,FALSE)&lt;1),"inf à 1%",IF(AND(VLOOKUP($C31,Extraction_MorningStar[],78,FALSE)&gt;=1,VLOOKUP($C31,Extraction_MorningStar[],78,FALSE)&lt;=5),"entre 1 et 5%",IF(AND(VLOOKUP($C31,Extraction_MorningStar[],78,FALSE)&gt;5,VLOOKUP($C31,Extraction_MorningStar[],78,FALSE)&lt;=10),"entre 5 et 10%",IF(AND(VLOOKUP($C31,Extraction_MorningStar[],78,FALSE)&gt;10,VLOOKUP($C31,Extraction_MorningStar[],78,FALSE)&lt;=50),"entre 10 et 50%",IF(AND(VLOOKUP($C31,Extraction_MorningStar[],78,FALSE)&gt;50,VLOOKUP($C31,Extraction_MorningStar[],78,FALSE)&lt;=100),"sup à 50%","NC"))))))</f>
        <v>nul</v>
      </c>
      <c r="AN31" s="15" t="str">
        <f>IF(VLOOKUP($C31,Extraction_MorningStar[],84,FALSE)=0,"nul",IF(AND(VLOOKUP($C31,Extraction_MorningStar[],84,FALSE)&gt;0,VLOOKUP($C31,Extraction_MorningStar[],84,FALSE)&lt;1),"inf à 1%",IF(AND(VLOOKUP($C31,Extraction_MorningStar[],84,FALSE)&gt;=1,VLOOKUP($C31,Extraction_MorningStar[],84,FALSE)&lt;=5),"entre 1 et 5%",IF(AND(VLOOKUP($C31,Extraction_MorningStar[],84,FALSE)&gt;5,VLOOKUP($C31,Extraction_MorningStar[],84,FALSE)&lt;=10),"entre 5 et 10%",IF(AND(VLOOKUP($C31,Extraction_MorningStar[],84,FALSE)&gt;10,VLOOKUP($C31,Extraction_MorningStar[],84,FALSE)&lt;=50),"entre 10 et 50%",IF(AND(VLOOKUP($C31,Extraction_MorningStar[],84,FALSE)&gt;50,VLOOKUP($C31,Extraction_MorningStar[],84,FALSE)&lt;=100),"sup à 50%","NC"))))))</f>
        <v>nul</v>
      </c>
      <c r="AO31" s="15" t="str">
        <f>IF(VLOOKUP($C31,Extraction_MorningStar[],87,FALSE)=0,"nul",IF(AND(VLOOKUP($C31,Extraction_MorningStar[],87,FALSE)&gt;0,VLOOKUP($C31,Extraction_MorningStar[],87,FALSE)&lt;1),"inf à 1%",IF(AND(VLOOKUP($C31,Extraction_MorningStar[],87,FALSE)&gt;=1,VLOOKUP($C31,Extraction_MorningStar[],87,FALSE)&lt;=5),"entre 1 et 5%",IF(AND(VLOOKUP($C31,Extraction_MorningStar[],87,FALSE)&gt;5,VLOOKUP($C31,Extraction_MorningStar[],87,FALSE)&lt;=10),"entre 5 et 10%",IF(AND(VLOOKUP($C31,Extraction_MorningStar[],87,FALSE)&gt;10,VLOOKUP($C31,Extraction_MorningStar[],87,FALSE)&lt;=50),"entre 10 et 50%",IF(AND(VLOOKUP($C31,Extraction_MorningStar[],87,FALSE)&gt;50,VLOOKUP($C31,Extraction_MorningStar[],87,FALSE)&lt;=100),"sup à 50%","NC"))))))</f>
        <v>inf à 1%</v>
      </c>
      <c r="AP31" s="14" t="str">
        <f>IF(VLOOKUP($C31,Extraction_MorningStar[],90,FALSE)=0,"nul",IF(AND(VLOOKUP($C31,Extraction_MorningStar[],90,FALSE)&gt;0,VLOOKUP($C31,Extraction_MorningStar[],90,FALSE)&lt;1),"inf à 1%",IF(AND(VLOOKUP($C31,Extraction_MorningStar[],90,FALSE)&gt;=1,VLOOKUP($C31,Extraction_MorningStar[],90,FALSE)&lt;=5),"entre 1 et 5%",IF(AND(VLOOKUP($C31,Extraction_MorningStar[],90,FALSE)&gt;5,VLOOKUP($C31,Extraction_MorningStar[],90,FALSE)&lt;=10),"entre 5 et 10%",IF(AND(VLOOKUP($C31,Extraction_MorningStar[],90,FALSE)&gt;10,VLOOKUP($C31,Extraction_MorningStar[],90,FALSE)&lt;=50),"entre 10 et 50%",IF(AND(VLOOKUP($C31,Extraction_MorningStar[],90,FALSE)&gt;50,VLOOKUP($C31,Extraction_MorningStar[],90,FALSE)&lt;=100),"sup à 50%","NC"))))))</f>
        <v>nul</v>
      </c>
      <c r="AQ31" s="14" t="str">
        <f>IF(VLOOKUP($C31,Extraction_MorningStar[],93,FALSE)=0,"nul",IF(AND(VLOOKUP($C31,Extraction_MorningStar[],93,FALSE)&gt;0,VLOOKUP($C31,Extraction_MorningStar[],93,FALSE)&lt;1),"inf à 1%",IF(AND(VLOOKUP($C31,Extraction_MorningStar[],93,FALSE)&gt;=1,VLOOKUP($C31,Extraction_MorningStar[],93,FALSE)&lt;=5),"entre 1 et 5%",IF(AND(VLOOKUP($C31,Extraction_MorningStar[],93,FALSE)&gt;5,VLOOKUP($C31,Extraction_MorningStar[],93,FALSE)&lt;=10),"entre 5 et 10%",IF(AND(VLOOKUP($C31,Extraction_MorningStar[],93,FALSE)&gt;10,VLOOKUP($C31,Extraction_MorningStar[],93,FALSE)&lt;=50),"entre 10 et 50%",IF(AND(VLOOKUP($C31,Extraction_MorningStar[],93,FALSE)&gt;50,VLOOKUP($C31,Extraction_MorningStar[],93,FALSE)&lt;=100),"sup à 50%","NC"))))))</f>
        <v>nul</v>
      </c>
      <c r="AR31" s="14" t="str">
        <f>IF(VLOOKUP($C31,Extraction_MorningStar[],96,FALSE)=0,"nul",IF(AND(VLOOKUP($C31,Extraction_MorningStar[],96,FALSE)&gt;0,VLOOKUP($C31,Extraction_MorningStar[],96,FALSE)&lt;1),"inf à 1%",IF(AND(VLOOKUP($C31,Extraction_MorningStar[],96,FALSE)&gt;=1,VLOOKUP($C31,Extraction_MorningStar[],96,FALSE)&lt;=5),"entre 1 et 5%",IF(AND(VLOOKUP($C31,Extraction_MorningStar[],96,FALSE)&gt;5,VLOOKUP($C31,Extraction_MorningStar[],96,FALSE)&lt;=10),"entre 5 et 10%",IF(AND(VLOOKUP($C31,Extraction_MorningStar[],96,FALSE)&gt;10,VLOOKUP($C31,Extraction_MorningStar[],96,FALSE)&lt;=50),"entre 10 et 50%",IF(AND(VLOOKUP($C31,Extraction_MorningStar[],96,FALSE)&gt;50,VLOOKUP($C31,Extraction_MorningStar[],96,FALSE)&lt;=100),"sup à 50%","NC"))))))</f>
        <v>nul</v>
      </c>
      <c r="AS31" s="14" t="str">
        <f>IF(VLOOKUP($C31,Extraction_MorningStar[],99,FALSE)=0,"nul",IF(AND(VLOOKUP($C31,Extraction_MorningStar[],99,FALSE)&gt;0,VLOOKUP($C31,Extraction_MorningStar[],99,FALSE)&lt;1),"inf à 1%",IF(AND(VLOOKUP($C31,Extraction_MorningStar[],99,FALSE)&gt;=1,VLOOKUP($C31,Extraction_MorningStar[],99,FALSE)&lt;=5),"entre 1 et 5%",IF(AND(VLOOKUP($C31,Extraction_MorningStar[],99,FALSE)&gt;5,VLOOKUP($C31,Extraction_MorningStar[],99,FALSE)&lt;=10),"entre 5 et 10%",IF(AND(VLOOKUP($C31,Extraction_MorningStar[],99,FALSE)&gt;10,VLOOKUP($C31,Extraction_MorningStar[],99,FALSE)&lt;=50),"entre 10 et 50%",IF(AND(VLOOKUP($C31,Extraction_MorningStar[],99,FALSE)&gt;50,VLOOKUP($C31,Extraction_MorningStar[],99,FALSE)&lt;=100),"sup à 50%","NC"))))))</f>
        <v>nul</v>
      </c>
      <c r="AT31" s="16" t="str">
        <f>IF(VLOOKUP($C31,Extraction_MorningStar[],81,FALSE)=0,"nul",IF(AND(VLOOKUP($C31,Extraction_MorningStar[],81,FALSE)&gt;0,VLOOKUP($C31,Extraction_MorningStar[],81,FALSE)&lt;1),"inf à 1%",IF(AND(VLOOKUP($C31,Extraction_MorningStar[],81,FALSE)&gt;=1,VLOOKUP($C31,Extraction_MorningStar[],81,FALSE)&lt;=5),"entre 1 et 5%",IF(AND(VLOOKUP($C31,Extraction_MorningStar[],81,FALSE)&gt;5,VLOOKUP($C31,Extraction_MorningStar[],81,FALSE)&lt;=10),"entre 5 et 10%",IF(AND(VLOOKUP($C31,Extraction_MorningStar[],81,FALSE)&gt;10,VLOOKUP($C31,Extraction_MorningStar[],81,FALSE)&lt;=50),"entre 10 et 50%",IF(AND(VLOOKUP($C31,Extraction_MorningStar[],81,FALSE)&gt;50,VLOOKUP($C31,Extraction_MorningStar[],81,FALSE)&lt;=100),"sup à 50%","NC"))))))</f>
        <v>nul</v>
      </c>
      <c r="AU31" s="16" t="str">
        <f>IF(VLOOKUP($C31,Extraction_MorningStar[],102,FALSE)=0,"nul",IF(AND(VLOOKUP($C31,Extraction_MorningStar[],102,FALSE)&gt;0,VLOOKUP($C31,Extraction_MorningStar[],102,FALSE)&lt;1),"inf à 1%",IF(AND(VLOOKUP($C31,Extraction_MorningStar[],102,FALSE)&gt;=1,VLOOKUP($C31,Extraction_MorningStar[],102,FALSE)&lt;=5),"entre 1 et 5%",IF(AND(VLOOKUP($C31,Extraction_MorningStar[],102,FALSE)&gt;5,VLOOKUP($C31,Extraction_MorningStar[],102,FALSE)&lt;=10),"entre 5 et 10%",IF(AND(VLOOKUP($C31,Extraction_MorningStar[],102,FALSE)&gt;10,VLOOKUP($C31,Extraction_MorningStar[],102,FALSE)&lt;=50),"entre 10 et 50%",IF(AND(VLOOKUP($C31,Extraction_MorningStar[],102,FALSE)&gt;50,VLOOKUP($C31,Extraction_MorningStar[],102,FALSE)&lt;=100),"sup à 50%","NC"))))))</f>
        <v>nul</v>
      </c>
      <c r="AV31" s="15">
        <v>4</v>
      </c>
      <c r="AW31" s="17">
        <f>VLOOKUP(C31,Extraction_MorningStar[],223,FALSE)</f>
        <v>6</v>
      </c>
    </row>
    <row r="32" spans="1:49" x14ac:dyDescent="0.25">
      <c r="A32" t="s">
        <v>34</v>
      </c>
      <c r="B32" t="s">
        <v>911</v>
      </c>
      <c r="C32" s="35" t="s">
        <v>82</v>
      </c>
      <c r="D32" s="36" t="str">
        <f>VLOOKUP(Source!C32,Extraction_MorningStar[[ISIN]:[Catégorie Globale]],13,FALSE)</f>
        <v>Actions International Gdes Cap. Mixte</v>
      </c>
      <c r="E32" s="38" t="str">
        <f>VLOOKUP(C32,Extraction_MorningStar[[ISIN]:[Name]],2,FALSE)</f>
        <v>Mirova Global Sust Eq R/A EUR</v>
      </c>
      <c r="F32" s="19" t="s">
        <v>36</v>
      </c>
      <c r="G32" s="15" t="str">
        <f>VLOOKUP(Source!C32,Extraction_MorningStar[[ISIN]:[Catégorie Morningstar]],11,FALSE)</f>
        <v>Europe Fonds ouverts  - Actions Internationales Gdes Cap. Croissance</v>
      </c>
      <c r="H32" s="15" t="str">
        <f t="shared" si="0"/>
        <v>Monde</v>
      </c>
      <c r="I32" s="47" t="str">
        <f>VLOOKUP(C32,Extraction_MorningStar[],230,FALSE)</f>
        <v>Global</v>
      </c>
      <c r="J32" s="33" t="str">
        <f>VLOOKUP(C32,Extraction_MorningStar[],221,FALSE)</f>
        <v>MSCI World NR EUR</v>
      </c>
      <c r="K32" s="15">
        <f>VLOOKUP(C32,Extraction_MorningStar[[ISIN]:[Management Fee]],6,FALSE)</f>
        <v>1.6</v>
      </c>
      <c r="L32" s="34">
        <f>IF(VLOOKUP(C32,Extraction_MorningStar[[ISIN]:[Notation  Morningstar]],10,FALSE)=0,"Non noté",VLOOKUP(C32,Extraction_MorningStar[[ISIN]:[Notation  Morningstar]],10,FALSE))</f>
        <v>4</v>
      </c>
      <c r="M32" s="33" t="str">
        <f>VLOOKUP(C32,Extraction_MS_02022022!$A$2:$C$44,3,FALSE)</f>
        <v>Natixis Investment Managers International</v>
      </c>
      <c r="N32" s="33">
        <f>VLOOKUP(C32,Extraction_MorningStar[],210,FALSE)</f>
        <v>-18.56833</v>
      </c>
      <c r="O32" s="33">
        <f>VLOOKUP(C32,Extraction_MorningStar[],211,FALSE)</f>
        <v>25.80293</v>
      </c>
      <c r="P32" s="33">
        <f>VLOOKUP(C32,Extraction_MorningStar[],212,FALSE)</f>
        <v>17.87499</v>
      </c>
      <c r="Q32" s="33">
        <f>VLOOKUP(C32,Extraction_MorningStar[],212,FALSE)</f>
        <v>17.87499</v>
      </c>
      <c r="R32" s="33">
        <f>VLOOKUP(C32,Extraction_MorningStar[],213,FALSE)</f>
        <v>6.8995800000000003</v>
      </c>
      <c r="S32" s="15" t="s">
        <v>907</v>
      </c>
      <c r="T32" s="15"/>
      <c r="U32" s="15" t="str">
        <f t="shared" si="1"/>
        <v>Label ISR public</v>
      </c>
      <c r="V32" s="15" t="str">
        <f>IF(VLOOKUP(C32,Extraction_MorningStar[],224,FALSE)="Oui","Oui","Non")</f>
        <v>Oui</v>
      </c>
      <c r="W32" s="15" t="str">
        <f>IF(COUNTIF(ISIN_Greenfin!$A$1:$A$207,Source!C32)&gt;0,"Oui","Non")</f>
        <v>Non</v>
      </c>
      <c r="X32" s="15" t="str">
        <f>IF(COUNTIF(ISIN_Finansol!$A$1:$A$146,Source!C32)&gt;0,"Oui","Non")</f>
        <v>Non</v>
      </c>
      <c r="Y32" s="15" t="str">
        <f>VLOOKUP(C32,Suppéments_SDG[],3,FALSE)</f>
        <v>Non</v>
      </c>
      <c r="Z32" s="15" t="str">
        <f>VLOOKUP(C32,Suppéments_SDG[],4,FALSE)</f>
        <v>Oui</v>
      </c>
      <c r="AA32" s="15" t="str">
        <f>VLOOKUP(C32,Suppéments_SDG[],5,FALSE)</f>
        <v>Oui</v>
      </c>
      <c r="AB32" s="15" t="str">
        <f>VLOOKUP(C32,Suppéments_SDG[],6,FALSE)</f>
        <v>Oui</v>
      </c>
      <c r="AC32" s="15" t="str">
        <f>IF(VLOOKUP($C32,Extraction_MorningStar[],191,FALSE)="Oui","Pornographie, ","")&amp;IF(VLOOKUP($C32,Extraction_MorningStar[],192,FALSE)="Oui","Alcool, ","")&amp;IF(VLOOKUP($C32,Extraction_MorningStar[],193,FALSE)="Oui","Tests sur les animaux, ","")&amp;IF(VLOOKUP($C32,Extraction_MorningStar[],194,FALSE)="Oui","Armes controversées, ","")&amp;IF(VLOOKUP($C32,Extraction_MorningStar[],195,FALSE)="Oui","Fourrures et  cuirs, ","")&amp;IF(VLOOKUP($C32,Extraction_MorningStar[],196,FALSE)="Oui","Jeux d'argent, ","")&amp;IF(VLOOKUP($C32,Extraction_MorningStar[],197,FALSE)="Oui","OGM, ","")&amp;IF(VLOOKUP($C32,Extraction_MorningStar[],198,FALSE)="Oui","Armées privées, ","")&amp;IF(VLOOKUP($C32,Extraction_MorningStar[],199,FALSE)="Oui","Nucléaire, ","")&amp;IF(VLOOKUP($C32,Extraction_MorningStar[],200,FALSE)="Oui","Huile de palme, ","")&amp;IF(VLOOKUP($C32,Extraction_MorningStar[],201,FALSE)="Oui","Pesticides, ","")&amp;IF(VLOOKUP($C32,Extraction_MorningStar[],202,FALSE)="Oui","Armes portatives, ","")&amp;IF(VLOOKUP($C32,Extraction_MorningStar[],203,FALSE)="Oui","Charbon thermique, ","")&amp;IF(VLOOKUP($C32,Extraction_MorningStar[],204,FALSE)="Oui","Tabac.","")</f>
        <v>Pornographie, Alcool, Tests sur les animaux, Armes controversées, Jeux d'argent, OGM, Armées privées, Nucléaire, Huile de palme, Pesticides, Armes portatives, Tabac.</v>
      </c>
      <c r="AD32" s="15" t="str">
        <f>VLOOKUP(C32,Suppéments_SDG[],7,FALSE)</f>
        <v>Article 9</v>
      </c>
      <c r="AE32" s="15" t="str">
        <f>VLOOKUP(C32,Suppéments_SDG[],8,FALSE)</f>
        <v>1 à 16</v>
      </c>
      <c r="AF32" s="15" t="str">
        <f>IF(VLOOKUP(C32,Extraction_MorningStar[],107,FALSE)="Oui","Oui",IF(VLOOKUP(C32,Extraction_MorningStar[],107,FALSE)="Non","Non",IF(VLOOKUP(C32,Extraction_MorningStar[],107,FALSE)=0,"Non")))</f>
        <v>Non</v>
      </c>
      <c r="AG32" s="15" t="str">
        <f>VLOOKUP(C32,Extraction_MorningStar[],15,FALSE)</f>
        <v>Haut</v>
      </c>
      <c r="AH32" s="15" t="str">
        <f t="shared" si="2"/>
        <v>OOOOO</v>
      </c>
      <c r="AI32" s="14" t="str">
        <f>IF(VLOOKUP($C32,Extraction_MorningStar[],72,FALSE)=0,"nul",IF(AND(VLOOKUP($C32,Extraction_MorningStar[],72,FALSE)&gt;0,VLOOKUP($C32,Extraction_MorningStar[],72,FALSE)&lt;1),"inf à 1%",IF(AND(VLOOKUP($C32,Extraction_MorningStar[],72,FALSE)&gt;=1,VLOOKUP($C32,Extraction_MorningStar[],72,FALSE)&lt;=5),"entre 1 et 5%",IF(AND(VLOOKUP($C32,Extraction_MorningStar[],72,FALSE)&gt;5,VLOOKUP($C32,Extraction_MorningStar[],72,FALSE)&lt;=10),"entre 5 et 10%",IF(AND(VLOOKUP($C32,Extraction_MorningStar[],72,FALSE)&gt;10,VLOOKUP($C32,Extraction_MorningStar[],72,FALSE)&lt;=50),"entre 10 et 50%",IF(AND(VLOOKUP($C32,Extraction_MorningStar[],72,FALSE)&gt;50,VLOOKUP($C32,Extraction_MorningStar[],72,FALSE)&lt;=100),"sup à 50%","NC"))))))</f>
        <v>nul</v>
      </c>
      <c r="AJ32" s="15" t="str">
        <f>IF(VLOOKUP($C32,Extraction_MorningStar[],66,FALSE)=0,"nul",IF(AND(VLOOKUP($C32,Extraction_MorningStar[],66,FALSE)&gt;0,VLOOKUP($C32,Extraction_MorningStar[],66,FALSE)&lt;1),"inf à 1%",IF(AND(VLOOKUP($C32,Extraction_MorningStar[],66,FALSE)&gt;=1,VLOOKUP($C32,Extraction_MorningStar[],66,FALSE)&lt;=5),"entre 1 et 5%",IF(AND(VLOOKUP($C32,Extraction_MorningStar[],66,FALSE)&gt;5,VLOOKUP($C32,Extraction_MorningStar[],66,FALSE)&lt;=10),"entre 5 et 10%",IF(AND(VLOOKUP($C32,Extraction_MorningStar[],66,FALSE)&gt;10,VLOOKUP($C32,Extraction_MorningStar[],66,FALSE)&lt;=50),"entre 10 et 50%",IF(AND(VLOOKUP($C32,Extraction_MorningStar[],66,FALSE)&gt;50,VLOOKUP($C32,Extraction_MorningStar[],66,FALSE)&lt;=100),"sup à 50%","NC"))))))</f>
        <v>entre 10 et 50%</v>
      </c>
      <c r="AK32" s="14" t="str">
        <f>IF(VLOOKUP($C32,Extraction_MorningStar[],63,FALSE)=0,"nul",IF(AND(VLOOKUP($C32,Extraction_MorningStar[],63,FALSE)&gt;0,VLOOKUP($C32,Extraction_MorningStar[],63,FALSE)&lt;1),"inf à 1%",IF(AND(VLOOKUP($C32,Extraction_MorningStar[],63,FALSE)&gt;=1,VLOOKUP($C32,Extraction_MorningStar[],63,FALSE)&lt;=5),"entre 1 et 5%",IF(AND(VLOOKUP($C32,Extraction_MorningStar[],63,FALSE)&gt;5,VLOOKUP($C32,Extraction_MorningStar[],63,FALSE)&lt;=10),"entre 5 et 10%",IF(AND(VLOOKUP($C32,Extraction_MorningStar[],63,FALSE)&gt;10,VLOOKUP($C32,Extraction_MorningStar[],63,FALSE)&lt;=50),"entre 10 et 50%",IF(AND(VLOOKUP($C32,Extraction_MorningStar[],63,FALSE)&gt;50,VLOOKUP($C32,Extraction_MorningStar[],63,FALSE)&lt;=100),"sup à 50%","NC"))))))</f>
        <v>nul</v>
      </c>
      <c r="AL32" s="14" t="str">
        <f>IF(VLOOKUP($C32,Extraction_MorningStar[],60,FALSE)=0,"nul",IF(AND(VLOOKUP($C32,Extraction_MorningStar[],60,FALSE)&gt;0,VLOOKUP($C32,Extraction_MorningStar[],60,FALSE)&lt;1),"inf à 1%",IF(AND(VLOOKUP($C32,Extraction_MorningStar[],60,FALSE)&gt;=1,VLOOKUP($C32,Extraction_MorningStar[],60,FALSE)&lt;=5),"entre 1 et 5%",IF(AND(VLOOKUP($C32,Extraction_MorningStar[],60,FALSE)&gt;5,VLOOKUP($C32,Extraction_MorningStar[],60,FALSE)&lt;=10),"entre 5 et 10%",IF(AND(VLOOKUP($C32,Extraction_MorningStar[],60,FALSE)&gt;10,VLOOKUP($C32,Extraction_MorningStar[],60,FALSE)&lt;=50),"entre 10 et 50%",IF(AND(VLOOKUP($C32,Extraction_MorningStar[],60,FALSE)&gt;50,VLOOKUP($C32,Extraction_MorningStar[],60,FALSE)&lt;=100),"sup à 50%","NC"))))))</f>
        <v>nul</v>
      </c>
      <c r="AM32" s="14" t="str">
        <f>IF(VLOOKUP($C32,Extraction_MorningStar[],78,FALSE)=0,"nul",IF(AND(VLOOKUP($C32,Extraction_MorningStar[],78,FALSE)&gt;0,VLOOKUP($C32,Extraction_MorningStar[],78,FALSE)&lt;1),"inf à 1%",IF(AND(VLOOKUP($C32,Extraction_MorningStar[],78,FALSE)&gt;=1,VLOOKUP($C32,Extraction_MorningStar[],78,FALSE)&lt;=5),"entre 1 et 5%",IF(AND(VLOOKUP($C32,Extraction_MorningStar[],78,FALSE)&gt;5,VLOOKUP($C32,Extraction_MorningStar[],78,FALSE)&lt;=10),"entre 5 et 10%",IF(AND(VLOOKUP($C32,Extraction_MorningStar[],78,FALSE)&gt;10,VLOOKUP($C32,Extraction_MorningStar[],78,FALSE)&lt;=50),"entre 10 et 50%",IF(AND(VLOOKUP($C32,Extraction_MorningStar[],78,FALSE)&gt;50,VLOOKUP($C32,Extraction_MorningStar[],78,FALSE)&lt;=100),"sup à 50%","NC"))))))</f>
        <v>nul</v>
      </c>
      <c r="AN32" s="15" t="str">
        <f>IF(VLOOKUP($C32,Extraction_MorningStar[],84,FALSE)=0,"nul",IF(AND(VLOOKUP($C32,Extraction_MorningStar[],84,FALSE)&gt;0,VLOOKUP($C32,Extraction_MorningStar[],84,FALSE)&lt;1),"inf à 1%",IF(AND(VLOOKUP($C32,Extraction_MorningStar[],84,FALSE)&gt;=1,VLOOKUP($C32,Extraction_MorningStar[],84,FALSE)&lt;=5),"entre 1 et 5%",IF(AND(VLOOKUP($C32,Extraction_MorningStar[],84,FALSE)&gt;5,VLOOKUP($C32,Extraction_MorningStar[],84,FALSE)&lt;=10),"entre 5 et 10%",IF(AND(VLOOKUP($C32,Extraction_MorningStar[],84,FALSE)&gt;10,VLOOKUP($C32,Extraction_MorningStar[],84,FALSE)&lt;=50),"entre 10 et 50%",IF(AND(VLOOKUP($C32,Extraction_MorningStar[],84,FALSE)&gt;50,VLOOKUP($C32,Extraction_MorningStar[],84,FALSE)&lt;=100),"sup à 50%","NC"))))))</f>
        <v>nul</v>
      </c>
      <c r="AO32" s="15" t="str">
        <f>IF(VLOOKUP($C32,Extraction_MorningStar[],87,FALSE)=0,"nul",IF(AND(VLOOKUP($C32,Extraction_MorningStar[],87,FALSE)&gt;0,VLOOKUP($C32,Extraction_MorningStar[],87,FALSE)&lt;1),"inf à 1%",IF(AND(VLOOKUP($C32,Extraction_MorningStar[],87,FALSE)&gt;=1,VLOOKUP($C32,Extraction_MorningStar[],87,FALSE)&lt;=5),"entre 1 et 5%",IF(AND(VLOOKUP($C32,Extraction_MorningStar[],87,FALSE)&gt;5,VLOOKUP($C32,Extraction_MorningStar[],87,FALSE)&lt;=10),"entre 5 et 10%",IF(AND(VLOOKUP($C32,Extraction_MorningStar[],87,FALSE)&gt;10,VLOOKUP($C32,Extraction_MorningStar[],87,FALSE)&lt;=50),"entre 10 et 50%",IF(AND(VLOOKUP($C32,Extraction_MorningStar[],87,FALSE)&gt;50,VLOOKUP($C32,Extraction_MorningStar[],87,FALSE)&lt;=100),"sup à 50%","NC"))))))</f>
        <v>entre 5 et 10%</v>
      </c>
      <c r="AP32" s="14" t="str">
        <f>IF(VLOOKUP($C32,Extraction_MorningStar[],90,FALSE)=0,"nul",IF(AND(VLOOKUP($C32,Extraction_MorningStar[],90,FALSE)&gt;0,VLOOKUP($C32,Extraction_MorningStar[],90,FALSE)&lt;1),"inf à 1%",IF(AND(VLOOKUP($C32,Extraction_MorningStar[],90,FALSE)&gt;=1,VLOOKUP($C32,Extraction_MorningStar[],90,FALSE)&lt;=5),"entre 1 et 5%",IF(AND(VLOOKUP($C32,Extraction_MorningStar[],90,FALSE)&gt;5,VLOOKUP($C32,Extraction_MorningStar[],90,FALSE)&lt;=10),"entre 5 et 10%",IF(AND(VLOOKUP($C32,Extraction_MorningStar[],90,FALSE)&gt;10,VLOOKUP($C32,Extraction_MorningStar[],90,FALSE)&lt;=50),"entre 10 et 50%",IF(AND(VLOOKUP($C32,Extraction_MorningStar[],90,FALSE)&gt;50,VLOOKUP($C32,Extraction_MorningStar[],90,FALSE)&lt;=100),"sup à 50%","NC"))))))</f>
        <v>nul</v>
      </c>
      <c r="AQ32" s="14" t="str">
        <f>IF(VLOOKUP($C32,Extraction_MorningStar[],93,FALSE)=0,"nul",IF(AND(VLOOKUP($C32,Extraction_MorningStar[],93,FALSE)&gt;0,VLOOKUP($C32,Extraction_MorningStar[],93,FALSE)&lt;1),"inf à 1%",IF(AND(VLOOKUP($C32,Extraction_MorningStar[],93,FALSE)&gt;=1,VLOOKUP($C32,Extraction_MorningStar[],93,FALSE)&lt;=5),"entre 1 et 5%",IF(AND(VLOOKUP($C32,Extraction_MorningStar[],93,FALSE)&gt;5,VLOOKUP($C32,Extraction_MorningStar[],93,FALSE)&lt;=10),"entre 5 et 10%",IF(AND(VLOOKUP($C32,Extraction_MorningStar[],93,FALSE)&gt;10,VLOOKUP($C32,Extraction_MorningStar[],93,FALSE)&lt;=50),"entre 10 et 50%",IF(AND(VLOOKUP($C32,Extraction_MorningStar[],93,FALSE)&gt;50,VLOOKUP($C32,Extraction_MorningStar[],93,FALSE)&lt;=100),"sup à 50%","NC"))))))</f>
        <v>nul</v>
      </c>
      <c r="AR32" s="14" t="str">
        <f>IF(VLOOKUP($C32,Extraction_MorningStar[],96,FALSE)=0,"nul",IF(AND(VLOOKUP($C32,Extraction_MorningStar[],96,FALSE)&gt;0,VLOOKUP($C32,Extraction_MorningStar[],96,FALSE)&lt;1),"inf à 1%",IF(AND(VLOOKUP($C32,Extraction_MorningStar[],96,FALSE)&gt;=1,VLOOKUP($C32,Extraction_MorningStar[],96,FALSE)&lt;=5),"entre 1 et 5%",IF(AND(VLOOKUP($C32,Extraction_MorningStar[],96,FALSE)&gt;5,VLOOKUP($C32,Extraction_MorningStar[],96,FALSE)&lt;=10),"entre 5 et 10%",IF(AND(VLOOKUP($C32,Extraction_MorningStar[],96,FALSE)&gt;10,VLOOKUP($C32,Extraction_MorningStar[],96,FALSE)&lt;=50),"entre 10 et 50%",IF(AND(VLOOKUP($C32,Extraction_MorningStar[],96,FALSE)&gt;50,VLOOKUP($C32,Extraction_MorningStar[],96,FALSE)&lt;=100),"sup à 50%","NC"))))))</f>
        <v>nul</v>
      </c>
      <c r="AS32" s="14" t="str">
        <f>IF(VLOOKUP($C32,Extraction_MorningStar[],99,FALSE)=0,"nul",IF(AND(VLOOKUP($C32,Extraction_MorningStar[],99,FALSE)&gt;0,VLOOKUP($C32,Extraction_MorningStar[],99,FALSE)&lt;1),"inf à 1%",IF(AND(VLOOKUP($C32,Extraction_MorningStar[],99,FALSE)&gt;=1,VLOOKUP($C32,Extraction_MorningStar[],99,FALSE)&lt;=5),"entre 1 et 5%",IF(AND(VLOOKUP($C32,Extraction_MorningStar[],99,FALSE)&gt;5,VLOOKUP($C32,Extraction_MorningStar[],99,FALSE)&lt;=10),"entre 5 et 10%",IF(AND(VLOOKUP($C32,Extraction_MorningStar[],99,FALSE)&gt;10,VLOOKUP($C32,Extraction_MorningStar[],99,FALSE)&lt;=50),"entre 10 et 50%",IF(AND(VLOOKUP($C32,Extraction_MorningStar[],99,FALSE)&gt;50,VLOOKUP($C32,Extraction_MorningStar[],99,FALSE)&lt;=100),"sup à 50%","NC"))))))</f>
        <v>nul</v>
      </c>
      <c r="AT32" s="16" t="str">
        <f>IF(VLOOKUP($C32,Extraction_MorningStar[],81,FALSE)=0,"nul",IF(AND(VLOOKUP($C32,Extraction_MorningStar[],81,FALSE)&gt;0,VLOOKUP($C32,Extraction_MorningStar[],81,FALSE)&lt;1),"inf à 1%",IF(AND(VLOOKUP($C32,Extraction_MorningStar[],81,FALSE)&gt;=1,VLOOKUP($C32,Extraction_MorningStar[],81,FALSE)&lt;=5),"entre 1 et 5%",IF(AND(VLOOKUP($C32,Extraction_MorningStar[],81,FALSE)&gt;5,VLOOKUP($C32,Extraction_MorningStar[],81,FALSE)&lt;=10),"entre 5 et 10%",IF(AND(VLOOKUP($C32,Extraction_MorningStar[],81,FALSE)&gt;10,VLOOKUP($C32,Extraction_MorningStar[],81,FALSE)&lt;=50),"entre 10 et 50%",IF(AND(VLOOKUP($C32,Extraction_MorningStar[],81,FALSE)&gt;50,VLOOKUP($C32,Extraction_MorningStar[],81,FALSE)&lt;=100),"sup à 50%","NC"))))))</f>
        <v>nul</v>
      </c>
      <c r="AU32" s="16" t="str">
        <f>IF(VLOOKUP($C32,Extraction_MorningStar[],102,FALSE)=0,"nul",IF(AND(VLOOKUP($C32,Extraction_MorningStar[],102,FALSE)&gt;0,VLOOKUP($C32,Extraction_MorningStar[],102,FALSE)&lt;1),"inf à 1%",IF(AND(VLOOKUP($C32,Extraction_MorningStar[],102,FALSE)&gt;=1,VLOOKUP($C32,Extraction_MorningStar[],102,FALSE)&lt;=5),"entre 1 et 5%",IF(AND(VLOOKUP($C32,Extraction_MorningStar[],102,FALSE)&gt;5,VLOOKUP($C32,Extraction_MorningStar[],102,FALSE)&lt;=10),"entre 5 et 10%",IF(AND(VLOOKUP($C32,Extraction_MorningStar[],102,FALSE)&gt;10,VLOOKUP($C32,Extraction_MorningStar[],102,FALSE)&lt;=50),"entre 10 et 50%",IF(AND(VLOOKUP($C32,Extraction_MorningStar[],102,FALSE)&gt;50,VLOOKUP($C32,Extraction_MorningStar[],102,FALSE)&lt;=100),"sup à 50%","NC"))))))</f>
        <v>nul</v>
      </c>
      <c r="AV32" s="15">
        <v>3</v>
      </c>
      <c r="AW32" s="17">
        <f>VLOOKUP(C32,Extraction_MorningStar[],223,FALSE)</f>
        <v>6</v>
      </c>
    </row>
    <row r="33" spans="1:49" x14ac:dyDescent="0.25">
      <c r="A33" t="s">
        <v>34</v>
      </c>
      <c r="B33" t="s">
        <v>911</v>
      </c>
      <c r="C33" s="35" t="s">
        <v>51</v>
      </c>
      <c r="D33" s="36" t="str">
        <f>VLOOKUP(Source!C33,Extraction_MorningStar[[ISIN]:[Catégorie Globale]],13,FALSE)</f>
        <v>Allocation Flexible</v>
      </c>
      <c r="E33" s="38" t="str">
        <f>VLOOKUP(C33,Extraction_MorningStar[[ISIN]:[Name]],2,FALSE)</f>
        <v>Covéa Flexible ISR C</v>
      </c>
      <c r="F33" s="19" t="s">
        <v>41</v>
      </c>
      <c r="G33" s="15" t="str">
        <f>VLOOKUP(Source!C33,Extraction_MorningStar[[ISIN]:[Catégorie Morningstar]],11,FALSE)</f>
        <v>Europe Fonds ouverts  - Allocation EUR Flexible</v>
      </c>
      <c r="H33" s="15" t="str">
        <f t="shared" si="0"/>
        <v>Europe</v>
      </c>
      <c r="I33" s="47" t="str">
        <f>VLOOKUP(C33,Extraction_MorningStar[],230,FALSE)</f>
        <v>Europe</v>
      </c>
      <c r="J33" s="33" t="str">
        <f>VLOOKUP(C33,Extraction_MorningStar[],221,FALSE)</f>
        <v>Not Benchmarked</v>
      </c>
      <c r="K33" s="15">
        <f>VLOOKUP(C33,Extraction_MorningStar[[ISIN]:[Management Fee]],6,FALSE)</f>
        <v>1.5</v>
      </c>
      <c r="L33" s="34">
        <f>IF(VLOOKUP(C33,Extraction_MorningStar[[ISIN]:[Notation  Morningstar]],10,FALSE)=0,"Non noté",VLOOKUP(C33,Extraction_MorningStar[[ISIN]:[Notation  Morningstar]],10,FALSE))</f>
        <v>4</v>
      </c>
      <c r="M33" s="33" t="str">
        <f>VLOOKUP(C33,Extraction_MS_02022022!$A$2:$C$44,3,FALSE)</f>
        <v>Covéa Finance</v>
      </c>
      <c r="N33" s="33">
        <f>VLOOKUP(C33,Extraction_MorningStar[],210,FALSE)</f>
        <v>-7.3843899999999998</v>
      </c>
      <c r="O33" s="33">
        <f>VLOOKUP(C33,Extraction_MorningStar[],211,FALSE)</f>
        <v>9.1469999999999996E-2</v>
      </c>
      <c r="P33" s="33">
        <f>VLOOKUP(C33,Extraction_MorningStar[],212,FALSE)</f>
        <v>6.0947199999999997</v>
      </c>
      <c r="Q33" s="33">
        <f>VLOOKUP(C33,Extraction_MorningStar[],212,FALSE)</f>
        <v>6.0947199999999997</v>
      </c>
      <c r="R33" s="33">
        <f>VLOOKUP(C33,Extraction_MorningStar[],213,FALSE)</f>
        <v>-0.36286000000000002</v>
      </c>
      <c r="S33" s="15" t="s">
        <v>907</v>
      </c>
      <c r="T33" s="15"/>
      <c r="U33" s="15" t="str">
        <f t="shared" si="1"/>
        <v>Label ISR public</v>
      </c>
      <c r="V33" s="15" t="str">
        <f>IF(VLOOKUP(C33,Extraction_MorningStar[],224,FALSE)="Oui","Oui","Non")</f>
        <v>Oui</v>
      </c>
      <c r="W33" s="15" t="str">
        <f>IF(COUNTIF(ISIN_Greenfin!$A$1:$A$207,Source!C33)&gt;0,"Oui","Non")</f>
        <v>Non</v>
      </c>
      <c r="X33" s="15" t="str">
        <f>IF(COUNTIF(ISIN_Finansol!$A$1:$A$146,Source!C33)&gt;0,"Oui","Non")</f>
        <v>Non</v>
      </c>
      <c r="Y33" s="15" t="str">
        <f>VLOOKUP(C33,Suppéments_SDG[],3,FALSE)</f>
        <v>Non</v>
      </c>
      <c r="Z33" s="15" t="str">
        <f>VLOOKUP(C33,Suppéments_SDG[],4,FALSE)</f>
        <v>Oui</v>
      </c>
      <c r="AA33" s="15" t="str">
        <f>VLOOKUP(C33,Suppéments_SDG[],5,FALSE)</f>
        <v>Non</v>
      </c>
      <c r="AB33" s="15" t="str">
        <f>VLOOKUP(C33,Suppéments_SDG[],6,FALSE)</f>
        <v>Oui</v>
      </c>
      <c r="AC33" s="15" t="str">
        <f>IF(VLOOKUP($C33,Extraction_MorningStar[],191,FALSE)="Oui","Pornographie, ","")&amp;IF(VLOOKUP($C33,Extraction_MorningStar[],192,FALSE)="Oui","Alcool, ","")&amp;IF(VLOOKUP($C33,Extraction_MorningStar[],193,FALSE)="Oui","Tests sur les animaux, ","")&amp;IF(VLOOKUP($C33,Extraction_MorningStar[],194,FALSE)="Oui","Armes controversées, ","")&amp;IF(VLOOKUP($C33,Extraction_MorningStar[],195,FALSE)="Oui","Fourrures et  cuirs, ","")&amp;IF(VLOOKUP($C33,Extraction_MorningStar[],196,FALSE)="Oui","Jeux d'argent, ","")&amp;IF(VLOOKUP($C33,Extraction_MorningStar[],197,FALSE)="Oui","OGM, ","")&amp;IF(VLOOKUP($C33,Extraction_MorningStar[],198,FALSE)="Oui","Armées privées, ","")&amp;IF(VLOOKUP($C33,Extraction_MorningStar[],199,FALSE)="Oui","Nucléaire, ","")&amp;IF(VLOOKUP($C33,Extraction_MorningStar[],200,FALSE)="Oui","Huile de palme, ","")&amp;IF(VLOOKUP($C33,Extraction_MorningStar[],201,FALSE)="Oui","Pesticides, ","")&amp;IF(VLOOKUP($C33,Extraction_MorningStar[],202,FALSE)="Oui","Armes portatives, ","")&amp;IF(VLOOKUP($C33,Extraction_MorningStar[],203,FALSE)="Oui","Charbon thermique, ","")&amp;IF(VLOOKUP($C33,Extraction_MorningStar[],204,FALSE)="Oui","Tabac.","")</f>
        <v/>
      </c>
      <c r="AD33" s="15" t="str">
        <f>VLOOKUP(C33,Suppéments_SDG[],7,FALSE)</f>
        <v>Article 8</v>
      </c>
      <c r="AE33" s="15" t="str">
        <f>VLOOKUP(C33,Suppéments_SDG[],8,FALSE)</f>
        <v>NA</v>
      </c>
      <c r="AF33" s="15" t="str">
        <f>IF(VLOOKUP(C33,Extraction_MorningStar[],107,FALSE)="Oui","Oui",IF(VLOOKUP(C33,Extraction_MorningStar[],107,FALSE)="Non","Non",IF(VLOOKUP(C33,Extraction_MorningStar[],107,FALSE)=0,"Non")))</f>
        <v>Non</v>
      </c>
      <c r="AG33" s="15" t="str">
        <f>VLOOKUP(C33,Extraction_MorningStar[],15,FALSE)</f>
        <v>Haut</v>
      </c>
      <c r="AH33" s="15" t="str">
        <f t="shared" si="2"/>
        <v>OOOOO</v>
      </c>
      <c r="AI33" s="14" t="str">
        <f>IF(VLOOKUP($C33,Extraction_MorningStar[],72,FALSE)=0,"nul",IF(AND(VLOOKUP($C33,Extraction_MorningStar[],72,FALSE)&gt;0,VLOOKUP($C33,Extraction_MorningStar[],72,FALSE)&lt;1),"inf à 1%",IF(AND(VLOOKUP($C33,Extraction_MorningStar[],72,FALSE)&gt;=1,VLOOKUP($C33,Extraction_MorningStar[],72,FALSE)&lt;=5),"entre 1 et 5%",IF(AND(VLOOKUP($C33,Extraction_MorningStar[],72,FALSE)&gt;5,VLOOKUP($C33,Extraction_MorningStar[],72,FALSE)&lt;=10),"entre 5 et 10%",IF(AND(VLOOKUP($C33,Extraction_MorningStar[],72,FALSE)&gt;10,VLOOKUP($C33,Extraction_MorningStar[],72,FALSE)&lt;=50),"entre 10 et 50%",IF(AND(VLOOKUP($C33,Extraction_MorningStar[],72,FALSE)&gt;50,VLOOKUP($C33,Extraction_MorningStar[],72,FALSE)&lt;=100),"sup à 50%","NC"))))))</f>
        <v>entre 1 et 5%</v>
      </c>
      <c r="AJ33" s="15" t="str">
        <f>IF(VLOOKUP($C33,Extraction_MorningStar[],66,FALSE)=0,"nul",IF(AND(VLOOKUP($C33,Extraction_MorningStar[],66,FALSE)&gt;0,VLOOKUP($C33,Extraction_MorningStar[],66,FALSE)&lt;1),"inf à 1%",IF(AND(VLOOKUP($C33,Extraction_MorningStar[],66,FALSE)&gt;=1,VLOOKUP($C33,Extraction_MorningStar[],66,FALSE)&lt;=5),"entre 1 et 5%",IF(AND(VLOOKUP($C33,Extraction_MorningStar[],66,FALSE)&gt;5,VLOOKUP($C33,Extraction_MorningStar[],66,FALSE)&lt;=10),"entre 5 et 10%",IF(AND(VLOOKUP($C33,Extraction_MorningStar[],66,FALSE)&gt;10,VLOOKUP($C33,Extraction_MorningStar[],66,FALSE)&lt;=50),"entre 10 et 50%",IF(AND(VLOOKUP($C33,Extraction_MorningStar[],66,FALSE)&gt;50,VLOOKUP($C33,Extraction_MorningStar[],66,FALSE)&lt;=100),"sup à 50%","NC"))))))</f>
        <v>entre 10 et 50%</v>
      </c>
      <c r="AK33" s="14" t="str">
        <f>IF(VLOOKUP($C33,Extraction_MorningStar[],63,FALSE)=0,"nul",IF(AND(VLOOKUP($C33,Extraction_MorningStar[],63,FALSE)&gt;0,VLOOKUP($C33,Extraction_MorningStar[],63,FALSE)&lt;1),"inf à 1%",IF(AND(VLOOKUP($C33,Extraction_MorningStar[],63,FALSE)&gt;=1,VLOOKUP($C33,Extraction_MorningStar[],63,FALSE)&lt;=5),"entre 1 et 5%",IF(AND(VLOOKUP($C33,Extraction_MorningStar[],63,FALSE)&gt;5,VLOOKUP($C33,Extraction_MorningStar[],63,FALSE)&lt;=10),"entre 5 et 10%",IF(AND(VLOOKUP($C33,Extraction_MorningStar[],63,FALSE)&gt;10,VLOOKUP($C33,Extraction_MorningStar[],63,FALSE)&lt;=50),"entre 10 et 50%",IF(AND(VLOOKUP($C33,Extraction_MorningStar[],63,FALSE)&gt;50,VLOOKUP($C33,Extraction_MorningStar[],63,FALSE)&lt;=100),"sup à 50%","NC"))))))</f>
        <v>entre 1 et 5%</v>
      </c>
      <c r="AL33" s="14" t="str">
        <f>IF(VLOOKUP($C33,Extraction_MorningStar[],60,FALSE)=0,"nul",IF(AND(VLOOKUP($C33,Extraction_MorningStar[],60,FALSE)&gt;0,VLOOKUP($C33,Extraction_MorningStar[],60,FALSE)&lt;1),"inf à 1%",IF(AND(VLOOKUP($C33,Extraction_MorningStar[],60,FALSE)&gt;=1,VLOOKUP($C33,Extraction_MorningStar[],60,FALSE)&lt;=5),"entre 1 et 5%",IF(AND(VLOOKUP($C33,Extraction_MorningStar[],60,FALSE)&gt;5,VLOOKUP($C33,Extraction_MorningStar[],60,FALSE)&lt;=10),"entre 5 et 10%",IF(AND(VLOOKUP($C33,Extraction_MorningStar[],60,FALSE)&gt;10,VLOOKUP($C33,Extraction_MorningStar[],60,FALSE)&lt;=50),"entre 10 et 50%",IF(AND(VLOOKUP($C33,Extraction_MorningStar[],60,FALSE)&gt;50,VLOOKUP($C33,Extraction_MorningStar[],60,FALSE)&lt;=100),"sup à 50%","NC"))))))</f>
        <v>nul</v>
      </c>
      <c r="AM33" s="14" t="str">
        <f>IF(VLOOKUP($C33,Extraction_MorningStar[],78,FALSE)=0,"nul",IF(AND(VLOOKUP($C33,Extraction_MorningStar[],78,FALSE)&gt;0,VLOOKUP($C33,Extraction_MorningStar[],78,FALSE)&lt;1),"inf à 1%",IF(AND(VLOOKUP($C33,Extraction_MorningStar[],78,FALSE)&gt;=1,VLOOKUP($C33,Extraction_MorningStar[],78,FALSE)&lt;=5),"entre 1 et 5%",IF(AND(VLOOKUP($C33,Extraction_MorningStar[],78,FALSE)&gt;5,VLOOKUP($C33,Extraction_MorningStar[],78,FALSE)&lt;=10),"entre 5 et 10%",IF(AND(VLOOKUP($C33,Extraction_MorningStar[],78,FALSE)&gt;10,VLOOKUP($C33,Extraction_MorningStar[],78,FALSE)&lt;=50),"entre 10 et 50%",IF(AND(VLOOKUP($C33,Extraction_MorningStar[],78,FALSE)&gt;50,VLOOKUP($C33,Extraction_MorningStar[],78,FALSE)&lt;=100),"sup à 50%","NC"))))))</f>
        <v>inf à 1%</v>
      </c>
      <c r="AN33" s="15" t="str">
        <f>IF(VLOOKUP($C33,Extraction_MorningStar[],84,FALSE)=0,"nul",IF(AND(VLOOKUP($C33,Extraction_MorningStar[],84,FALSE)&gt;0,VLOOKUP($C33,Extraction_MorningStar[],84,FALSE)&lt;1),"inf à 1%",IF(AND(VLOOKUP($C33,Extraction_MorningStar[],84,FALSE)&gt;=1,VLOOKUP($C33,Extraction_MorningStar[],84,FALSE)&lt;=5),"entre 1 et 5%",IF(AND(VLOOKUP($C33,Extraction_MorningStar[],84,FALSE)&gt;5,VLOOKUP($C33,Extraction_MorningStar[],84,FALSE)&lt;=10),"entre 5 et 10%",IF(AND(VLOOKUP($C33,Extraction_MorningStar[],84,FALSE)&gt;10,VLOOKUP($C33,Extraction_MorningStar[],84,FALSE)&lt;=50),"entre 10 et 50%",IF(AND(VLOOKUP($C33,Extraction_MorningStar[],84,FALSE)&gt;50,VLOOKUP($C33,Extraction_MorningStar[],84,FALSE)&lt;=100),"sup à 50%","NC"))))))</f>
        <v>entre 1 et 5%</v>
      </c>
      <c r="AO33" s="15" t="str">
        <f>IF(VLOOKUP($C33,Extraction_MorningStar[],87,FALSE)=0,"nul",IF(AND(VLOOKUP($C33,Extraction_MorningStar[],87,FALSE)&gt;0,VLOOKUP($C33,Extraction_MorningStar[],87,FALSE)&lt;1),"inf à 1%",IF(AND(VLOOKUP($C33,Extraction_MorningStar[],87,FALSE)&gt;=1,VLOOKUP($C33,Extraction_MorningStar[],87,FALSE)&lt;=5),"entre 1 et 5%",IF(AND(VLOOKUP($C33,Extraction_MorningStar[],87,FALSE)&gt;5,VLOOKUP($C33,Extraction_MorningStar[],87,FALSE)&lt;=10),"entre 5 et 10%",IF(AND(VLOOKUP($C33,Extraction_MorningStar[],87,FALSE)&gt;10,VLOOKUP($C33,Extraction_MorningStar[],87,FALSE)&lt;=50),"entre 10 et 50%",IF(AND(VLOOKUP($C33,Extraction_MorningStar[],87,FALSE)&gt;50,VLOOKUP($C33,Extraction_MorningStar[],87,FALSE)&lt;=100),"sup à 50%","NC"))))))</f>
        <v>entre 10 et 50%</v>
      </c>
      <c r="AP33" s="14" t="str">
        <f>IF(VLOOKUP($C33,Extraction_MorningStar[],90,FALSE)=0,"nul",IF(AND(VLOOKUP($C33,Extraction_MorningStar[],90,FALSE)&gt;0,VLOOKUP($C33,Extraction_MorningStar[],90,FALSE)&lt;1),"inf à 1%",IF(AND(VLOOKUP($C33,Extraction_MorningStar[],90,FALSE)&gt;=1,VLOOKUP($C33,Extraction_MorningStar[],90,FALSE)&lt;=5),"entre 1 et 5%",IF(AND(VLOOKUP($C33,Extraction_MorningStar[],90,FALSE)&gt;5,VLOOKUP($C33,Extraction_MorningStar[],90,FALSE)&lt;=10),"entre 5 et 10%",IF(AND(VLOOKUP($C33,Extraction_MorningStar[],90,FALSE)&gt;10,VLOOKUP($C33,Extraction_MorningStar[],90,FALSE)&lt;=50),"entre 10 et 50%",IF(AND(VLOOKUP($C33,Extraction_MorningStar[],90,FALSE)&gt;50,VLOOKUP($C33,Extraction_MorningStar[],90,FALSE)&lt;=100),"sup à 50%","NC"))))))</f>
        <v>nul</v>
      </c>
      <c r="AQ33" s="14" t="str">
        <f>IF(VLOOKUP($C33,Extraction_MorningStar[],93,FALSE)=0,"nul",IF(AND(VLOOKUP($C33,Extraction_MorningStar[],93,FALSE)&gt;0,VLOOKUP($C33,Extraction_MorningStar[],93,FALSE)&lt;1),"inf à 1%",IF(AND(VLOOKUP($C33,Extraction_MorningStar[],93,FALSE)&gt;=1,VLOOKUP($C33,Extraction_MorningStar[],93,FALSE)&lt;=5),"entre 1 et 5%",IF(AND(VLOOKUP($C33,Extraction_MorningStar[],93,FALSE)&gt;5,VLOOKUP($C33,Extraction_MorningStar[],93,FALSE)&lt;=10),"entre 5 et 10%",IF(AND(VLOOKUP($C33,Extraction_MorningStar[],93,FALSE)&gt;10,VLOOKUP($C33,Extraction_MorningStar[],93,FALSE)&lt;=50),"entre 10 et 50%",IF(AND(VLOOKUP($C33,Extraction_MorningStar[],93,FALSE)&gt;50,VLOOKUP($C33,Extraction_MorningStar[],93,FALSE)&lt;=100),"sup à 50%","NC"))))))</f>
        <v>entre 1 et 5%</v>
      </c>
      <c r="AR33" s="14" t="str">
        <f>IF(VLOOKUP($C33,Extraction_MorningStar[],96,FALSE)=0,"nul",IF(AND(VLOOKUP($C33,Extraction_MorningStar[],96,FALSE)&gt;0,VLOOKUP($C33,Extraction_MorningStar[],96,FALSE)&lt;1),"inf à 1%",IF(AND(VLOOKUP($C33,Extraction_MorningStar[],96,FALSE)&gt;=1,VLOOKUP($C33,Extraction_MorningStar[],96,FALSE)&lt;=5),"entre 1 et 5%",IF(AND(VLOOKUP($C33,Extraction_MorningStar[],96,FALSE)&gt;5,VLOOKUP($C33,Extraction_MorningStar[],96,FALSE)&lt;=10),"entre 5 et 10%",IF(AND(VLOOKUP($C33,Extraction_MorningStar[],96,FALSE)&gt;10,VLOOKUP($C33,Extraction_MorningStar[],96,FALSE)&lt;=50),"entre 10 et 50%",IF(AND(VLOOKUP($C33,Extraction_MorningStar[],96,FALSE)&gt;50,VLOOKUP($C33,Extraction_MorningStar[],96,FALSE)&lt;=100),"sup à 50%","NC"))))))</f>
        <v>entre 1 et 5%</v>
      </c>
      <c r="AS33" s="14" t="str">
        <f>IF(VLOOKUP($C33,Extraction_MorningStar[],99,FALSE)=0,"nul",IF(AND(VLOOKUP($C33,Extraction_MorningStar[],99,FALSE)&gt;0,VLOOKUP($C33,Extraction_MorningStar[],99,FALSE)&lt;1),"inf à 1%",IF(AND(VLOOKUP($C33,Extraction_MorningStar[],99,FALSE)&gt;=1,VLOOKUP($C33,Extraction_MorningStar[],99,FALSE)&lt;=5),"entre 1 et 5%",IF(AND(VLOOKUP($C33,Extraction_MorningStar[],99,FALSE)&gt;5,VLOOKUP($C33,Extraction_MorningStar[],99,FALSE)&lt;=10),"entre 5 et 10%",IF(AND(VLOOKUP($C33,Extraction_MorningStar[],99,FALSE)&gt;10,VLOOKUP($C33,Extraction_MorningStar[],99,FALSE)&lt;=50),"entre 10 et 50%",IF(AND(VLOOKUP($C33,Extraction_MorningStar[],99,FALSE)&gt;50,VLOOKUP($C33,Extraction_MorningStar[],99,FALSE)&lt;=100),"sup à 50%","NC"))))))</f>
        <v>inf à 1%</v>
      </c>
      <c r="AT33" s="16" t="str">
        <f>IF(VLOOKUP($C33,Extraction_MorningStar[],81,FALSE)=0,"nul",IF(AND(VLOOKUP($C33,Extraction_MorningStar[],81,FALSE)&gt;0,VLOOKUP($C33,Extraction_MorningStar[],81,FALSE)&lt;1),"inf à 1%",IF(AND(VLOOKUP($C33,Extraction_MorningStar[],81,FALSE)&gt;=1,VLOOKUP($C33,Extraction_MorningStar[],81,FALSE)&lt;=5),"entre 1 et 5%",IF(AND(VLOOKUP($C33,Extraction_MorningStar[],81,FALSE)&gt;5,VLOOKUP($C33,Extraction_MorningStar[],81,FALSE)&lt;=10),"entre 5 et 10%",IF(AND(VLOOKUP($C33,Extraction_MorningStar[],81,FALSE)&gt;10,VLOOKUP($C33,Extraction_MorningStar[],81,FALSE)&lt;=50),"entre 10 et 50%",IF(AND(VLOOKUP($C33,Extraction_MorningStar[],81,FALSE)&gt;50,VLOOKUP($C33,Extraction_MorningStar[],81,FALSE)&lt;=100),"sup à 50%","NC"))))))</f>
        <v>inf à 1%</v>
      </c>
      <c r="AU33" s="16" t="str">
        <f>IF(VLOOKUP($C33,Extraction_MorningStar[],102,FALSE)=0,"nul",IF(AND(VLOOKUP($C33,Extraction_MorningStar[],102,FALSE)&gt;0,VLOOKUP($C33,Extraction_MorningStar[],102,FALSE)&lt;1),"inf à 1%",IF(AND(VLOOKUP($C33,Extraction_MorningStar[],102,FALSE)&gt;=1,VLOOKUP($C33,Extraction_MorningStar[],102,FALSE)&lt;=5),"entre 1 et 5%",IF(AND(VLOOKUP($C33,Extraction_MorningStar[],102,FALSE)&gt;5,VLOOKUP($C33,Extraction_MorningStar[],102,FALSE)&lt;=10),"entre 5 et 10%",IF(AND(VLOOKUP($C33,Extraction_MorningStar[],102,FALSE)&gt;10,VLOOKUP($C33,Extraction_MorningStar[],102,FALSE)&lt;=50),"entre 10 et 50%",IF(AND(VLOOKUP($C33,Extraction_MorningStar[],102,FALSE)&gt;50,VLOOKUP($C33,Extraction_MorningStar[],102,FALSE)&lt;=100),"sup à 50%","NC"))))))</f>
        <v>nul</v>
      </c>
      <c r="AV33" s="15">
        <v>4</v>
      </c>
      <c r="AW33" s="17">
        <f>VLOOKUP(C33,Extraction_MorningStar[],223,FALSE)</f>
        <v>5</v>
      </c>
    </row>
    <row r="34" spans="1:49" x14ac:dyDescent="0.25">
      <c r="A34" t="s">
        <v>34</v>
      </c>
      <c r="B34" t="s">
        <v>911</v>
      </c>
      <c r="C34" s="35" t="s">
        <v>106</v>
      </c>
      <c r="D34" s="36" t="str">
        <f>VLOOKUP(Source!C34,Extraction_MorningStar[[ISIN]:[Catégorie Globale]],13,FALSE)</f>
        <v>Allocation Flexible</v>
      </c>
      <c r="E34" s="38" t="str">
        <f>VLOOKUP(C34,Extraction_MorningStar[[ISIN]:[Name]],2,FALSE)</f>
        <v>Sycomore Fund Next Generation RC EUR</v>
      </c>
      <c r="F34" s="19" t="s">
        <v>41</v>
      </c>
      <c r="G34" s="15" t="str">
        <f>VLOOKUP(Source!C34,Extraction_MorningStar[[ISIN]:[Catégorie Morningstar]],11,FALSE)</f>
        <v>Europe Fonds ouverts  - Allocation EUR Flexible - International</v>
      </c>
      <c r="H34" s="15" t="str">
        <f t="shared" si="0"/>
        <v>Monde</v>
      </c>
      <c r="I34" s="47" t="str">
        <f>VLOOKUP(C34,Extraction_MorningStar[],230,FALSE)</f>
        <v>Global</v>
      </c>
      <c r="J34" s="33" t="str">
        <f>VLOOKUP(C34,Extraction_MorningStar[],221,FALSE)</f>
        <v>N/A</v>
      </c>
      <c r="K34" s="15">
        <f>VLOOKUP(C34,Extraction_MorningStar[[ISIN]:[Management Fee]],6,FALSE)</f>
        <v>0</v>
      </c>
      <c r="L34" s="34">
        <f>IF(VLOOKUP(C34,Extraction_MorningStar[[ISIN]:[Notation  Morningstar]],10,FALSE)=0,"Non noté",VLOOKUP(C34,Extraction_MorningStar[[ISIN]:[Notation  Morningstar]],10,FALSE))</f>
        <v>3</v>
      </c>
      <c r="M34" s="33" t="str">
        <f>VLOOKUP(C34,Extraction_MS_02022022!$A$2:$C$44,3,FALSE)</f>
        <v>Sycomore Asset Management</v>
      </c>
      <c r="N34" s="33">
        <f>VLOOKUP(C34,Extraction_MorningStar[],210,FALSE)</f>
        <v>-11.443899999999999</v>
      </c>
      <c r="O34" s="33">
        <f>VLOOKUP(C34,Extraction_MorningStar[],211,FALSE)</f>
        <v>4.63239</v>
      </c>
      <c r="P34" s="33">
        <f>VLOOKUP(C34,Extraction_MorningStar[],212,FALSE)</f>
        <v>2.6047799999999999</v>
      </c>
      <c r="Q34" s="33">
        <f>VLOOKUP(C34,Extraction_MorningStar[],212,FALSE)</f>
        <v>2.6047799999999999</v>
      </c>
      <c r="R34" s="33">
        <f>VLOOKUP(C34,Extraction_MorningStar[],213,FALSE)</f>
        <v>-1.57525</v>
      </c>
      <c r="S34" s="15" t="s">
        <v>907</v>
      </c>
      <c r="T34" s="15"/>
      <c r="U34" s="15" t="str">
        <f t="shared" si="1"/>
        <v>Label ISR public</v>
      </c>
      <c r="V34" s="15" t="str">
        <f>IF(VLOOKUP(C34,Extraction_MorningStar[],224,FALSE)="Oui","Oui","Non")</f>
        <v>Oui</v>
      </c>
      <c r="W34" s="15" t="str">
        <f>IF(COUNTIF(ISIN_Greenfin!$A$1:$A$207,Source!C34)&gt;0,"Oui","Non")</f>
        <v>Non</v>
      </c>
      <c r="X34" s="15" t="str">
        <f>IF(COUNTIF(ISIN_Finansol!$A$1:$A$146,Source!C34)&gt;0,"Oui","Non")</f>
        <v>Non</v>
      </c>
      <c r="Y34" s="15" t="str">
        <f>VLOOKUP(C34,Suppéments_SDG[],3,FALSE)</f>
        <v>Non</v>
      </c>
      <c r="Z34" s="15" t="str">
        <f>VLOOKUP(C34,Suppéments_SDG[],4,FALSE)</f>
        <v>Oui</v>
      </c>
      <c r="AA34" s="15" t="str">
        <f>VLOOKUP(C34,Suppéments_SDG[],5,FALSE)</f>
        <v>Oui</v>
      </c>
      <c r="AB34" s="15" t="str">
        <f>VLOOKUP(C34,Suppéments_SDG[],6,FALSE)</f>
        <v>Oui</v>
      </c>
      <c r="AC34" s="15" t="str">
        <f>IF(VLOOKUP($C34,Extraction_MorningStar[],191,FALSE)="Oui","Pornographie, ","")&amp;IF(VLOOKUP($C34,Extraction_MorningStar[],192,FALSE)="Oui","Alcool, ","")&amp;IF(VLOOKUP($C34,Extraction_MorningStar[],193,FALSE)="Oui","Tests sur les animaux, ","")&amp;IF(VLOOKUP($C34,Extraction_MorningStar[],194,FALSE)="Oui","Armes controversées, ","")&amp;IF(VLOOKUP($C34,Extraction_MorningStar[],195,FALSE)="Oui","Fourrures et  cuirs, ","")&amp;IF(VLOOKUP($C34,Extraction_MorningStar[],196,FALSE)="Oui","Jeux d'argent, ","")&amp;IF(VLOOKUP($C34,Extraction_MorningStar[],197,FALSE)="Oui","OGM, ","")&amp;IF(VLOOKUP($C34,Extraction_MorningStar[],198,FALSE)="Oui","Armées privées, ","")&amp;IF(VLOOKUP($C34,Extraction_MorningStar[],199,FALSE)="Oui","Nucléaire, ","")&amp;IF(VLOOKUP($C34,Extraction_MorningStar[],200,FALSE)="Oui","Huile de palme, ","")&amp;IF(VLOOKUP($C34,Extraction_MorningStar[],201,FALSE)="Oui","Pesticides, ","")&amp;IF(VLOOKUP($C34,Extraction_MorningStar[],202,FALSE)="Oui","Armes portatives, ","")&amp;IF(VLOOKUP($C34,Extraction_MorningStar[],203,FALSE)="Oui","Charbon thermique, ","")&amp;IF(VLOOKUP($C34,Extraction_MorningStar[],204,FALSE)="Oui","Tabac.","")</f>
        <v>Armes controversées, Armes portatives, Charbon thermique, Tabac.</v>
      </c>
      <c r="AD34" s="15" t="str">
        <f>VLOOKUP(C34,Suppéments_SDG[],7,FALSE)</f>
        <v>Article 8</v>
      </c>
      <c r="AE34" s="15" t="str">
        <f>VLOOKUP(C34,Suppéments_SDG[],8,FALSE)</f>
        <v>3, 5, 7, 8, 12, 13</v>
      </c>
      <c r="AF34" s="15" t="str">
        <f>IF(VLOOKUP(C34,Extraction_MorningStar[],107,FALSE)="Oui","Oui",IF(VLOOKUP(C34,Extraction_MorningStar[],107,FALSE)="Non","Non",IF(VLOOKUP(C34,Extraction_MorningStar[],107,FALSE)=0,"Non")))</f>
        <v>Non</v>
      </c>
      <c r="AG34" s="15" t="str">
        <f>VLOOKUP(C34,Extraction_MorningStar[],15,FALSE)</f>
        <v>Haut</v>
      </c>
      <c r="AH34" s="15" t="str">
        <f t="shared" si="2"/>
        <v>OOOOO</v>
      </c>
      <c r="AI34" s="14" t="str">
        <f>IF(VLOOKUP($C34,Extraction_MorningStar[],72,FALSE)=0,"nul",IF(AND(VLOOKUP($C34,Extraction_MorningStar[],72,FALSE)&gt;0,VLOOKUP($C34,Extraction_MorningStar[],72,FALSE)&lt;1),"inf à 1%",IF(AND(VLOOKUP($C34,Extraction_MorningStar[],72,FALSE)&gt;=1,VLOOKUP($C34,Extraction_MorningStar[],72,FALSE)&lt;=5),"entre 1 et 5%",IF(AND(VLOOKUP($C34,Extraction_MorningStar[],72,FALSE)&gt;5,VLOOKUP($C34,Extraction_MorningStar[],72,FALSE)&lt;=10),"entre 5 et 10%",IF(AND(VLOOKUP($C34,Extraction_MorningStar[],72,FALSE)&gt;10,VLOOKUP($C34,Extraction_MorningStar[],72,FALSE)&lt;=50),"entre 10 et 50%",IF(AND(VLOOKUP($C34,Extraction_MorningStar[],72,FALSE)&gt;50,VLOOKUP($C34,Extraction_MorningStar[],72,FALSE)&lt;=100),"sup à 50%","NC"))))))</f>
        <v>nul</v>
      </c>
      <c r="AJ34" s="15" t="str">
        <f>IF(VLOOKUP($C34,Extraction_MorningStar[],66,FALSE)=0,"nul",IF(AND(VLOOKUP($C34,Extraction_MorningStar[],66,FALSE)&gt;0,VLOOKUP($C34,Extraction_MorningStar[],66,FALSE)&lt;1),"inf à 1%",IF(AND(VLOOKUP($C34,Extraction_MorningStar[],66,FALSE)&gt;=1,VLOOKUP($C34,Extraction_MorningStar[],66,FALSE)&lt;=5),"entre 1 et 5%",IF(AND(VLOOKUP($C34,Extraction_MorningStar[],66,FALSE)&gt;5,VLOOKUP($C34,Extraction_MorningStar[],66,FALSE)&lt;=10),"entre 5 et 10%",IF(AND(VLOOKUP($C34,Extraction_MorningStar[],66,FALSE)&gt;10,VLOOKUP($C34,Extraction_MorningStar[],66,FALSE)&lt;=50),"entre 10 et 50%",IF(AND(VLOOKUP($C34,Extraction_MorningStar[],66,FALSE)&gt;50,VLOOKUP($C34,Extraction_MorningStar[],66,FALSE)&lt;=100),"sup à 50%","NC"))))))</f>
        <v>entre 5 et 10%</v>
      </c>
      <c r="AK34" s="14" t="str">
        <f>IF(VLOOKUP($C34,Extraction_MorningStar[],63,FALSE)=0,"nul",IF(AND(VLOOKUP($C34,Extraction_MorningStar[],63,FALSE)&gt;0,VLOOKUP($C34,Extraction_MorningStar[],63,FALSE)&lt;1),"inf à 1%",IF(AND(VLOOKUP($C34,Extraction_MorningStar[],63,FALSE)&gt;=1,VLOOKUP($C34,Extraction_MorningStar[],63,FALSE)&lt;=5),"entre 1 et 5%",IF(AND(VLOOKUP($C34,Extraction_MorningStar[],63,FALSE)&gt;5,VLOOKUP($C34,Extraction_MorningStar[],63,FALSE)&lt;=10),"entre 5 et 10%",IF(AND(VLOOKUP($C34,Extraction_MorningStar[],63,FALSE)&gt;10,VLOOKUP($C34,Extraction_MorningStar[],63,FALSE)&lt;=50),"entre 10 et 50%",IF(AND(VLOOKUP($C34,Extraction_MorningStar[],63,FALSE)&gt;50,VLOOKUP($C34,Extraction_MorningStar[],63,FALSE)&lt;=100),"sup à 50%","NC"))))))</f>
        <v>entre 1 et 5%</v>
      </c>
      <c r="AL34" s="14" t="str">
        <f>IF(VLOOKUP($C34,Extraction_MorningStar[],60,FALSE)=0,"nul",IF(AND(VLOOKUP($C34,Extraction_MorningStar[],60,FALSE)&gt;0,VLOOKUP($C34,Extraction_MorningStar[],60,FALSE)&lt;1),"inf à 1%",IF(AND(VLOOKUP($C34,Extraction_MorningStar[],60,FALSE)&gt;=1,VLOOKUP($C34,Extraction_MorningStar[],60,FALSE)&lt;=5),"entre 1 et 5%",IF(AND(VLOOKUP($C34,Extraction_MorningStar[],60,FALSE)&gt;5,VLOOKUP($C34,Extraction_MorningStar[],60,FALSE)&lt;=10),"entre 5 et 10%",IF(AND(VLOOKUP($C34,Extraction_MorningStar[],60,FALSE)&gt;10,VLOOKUP($C34,Extraction_MorningStar[],60,FALSE)&lt;=50),"entre 10 et 50%",IF(AND(VLOOKUP($C34,Extraction_MorningStar[],60,FALSE)&gt;50,VLOOKUP($C34,Extraction_MorningStar[],60,FALSE)&lt;=100),"sup à 50%","NC"))))))</f>
        <v>nul</v>
      </c>
      <c r="AM34" s="14" t="str">
        <f>IF(VLOOKUP($C34,Extraction_MorningStar[],78,FALSE)=0,"nul",IF(AND(VLOOKUP($C34,Extraction_MorningStar[],78,FALSE)&gt;0,VLOOKUP($C34,Extraction_MorningStar[],78,FALSE)&lt;1),"inf à 1%",IF(AND(VLOOKUP($C34,Extraction_MorningStar[],78,FALSE)&gt;=1,VLOOKUP($C34,Extraction_MorningStar[],78,FALSE)&lt;=5),"entre 1 et 5%",IF(AND(VLOOKUP($C34,Extraction_MorningStar[],78,FALSE)&gt;5,VLOOKUP($C34,Extraction_MorningStar[],78,FALSE)&lt;=10),"entre 5 et 10%",IF(AND(VLOOKUP($C34,Extraction_MorningStar[],78,FALSE)&gt;10,VLOOKUP($C34,Extraction_MorningStar[],78,FALSE)&lt;=50),"entre 10 et 50%",IF(AND(VLOOKUP($C34,Extraction_MorningStar[],78,FALSE)&gt;50,VLOOKUP($C34,Extraction_MorningStar[],78,FALSE)&lt;=100),"sup à 50%","NC"))))))</f>
        <v>nul</v>
      </c>
      <c r="AN34" s="15" t="str">
        <f>IF(VLOOKUP($C34,Extraction_MorningStar[],84,FALSE)=0,"nul",IF(AND(VLOOKUP($C34,Extraction_MorningStar[],84,FALSE)&gt;0,VLOOKUP($C34,Extraction_MorningStar[],84,FALSE)&lt;1),"inf à 1%",IF(AND(VLOOKUP($C34,Extraction_MorningStar[],84,FALSE)&gt;=1,VLOOKUP($C34,Extraction_MorningStar[],84,FALSE)&lt;=5),"entre 1 et 5%",IF(AND(VLOOKUP($C34,Extraction_MorningStar[],84,FALSE)&gt;5,VLOOKUP($C34,Extraction_MorningStar[],84,FALSE)&lt;=10),"entre 5 et 10%",IF(AND(VLOOKUP($C34,Extraction_MorningStar[],84,FALSE)&gt;10,VLOOKUP($C34,Extraction_MorningStar[],84,FALSE)&lt;=50),"entre 10 et 50%",IF(AND(VLOOKUP($C34,Extraction_MorningStar[],84,FALSE)&gt;50,VLOOKUP($C34,Extraction_MorningStar[],84,FALSE)&lt;=100),"sup à 50%","NC"))))))</f>
        <v>inf à 1%</v>
      </c>
      <c r="AO34" s="15" t="str">
        <f>IF(VLOOKUP($C34,Extraction_MorningStar[],87,FALSE)=0,"nul",IF(AND(VLOOKUP($C34,Extraction_MorningStar[],87,FALSE)&gt;0,VLOOKUP($C34,Extraction_MorningStar[],87,FALSE)&lt;1),"inf à 1%",IF(AND(VLOOKUP($C34,Extraction_MorningStar[],87,FALSE)&gt;=1,VLOOKUP($C34,Extraction_MorningStar[],87,FALSE)&lt;=5),"entre 1 et 5%",IF(AND(VLOOKUP($C34,Extraction_MorningStar[],87,FALSE)&gt;5,VLOOKUP($C34,Extraction_MorningStar[],87,FALSE)&lt;=10),"entre 5 et 10%",IF(AND(VLOOKUP($C34,Extraction_MorningStar[],87,FALSE)&gt;10,VLOOKUP($C34,Extraction_MorningStar[],87,FALSE)&lt;=50),"entre 10 et 50%",IF(AND(VLOOKUP($C34,Extraction_MorningStar[],87,FALSE)&gt;50,VLOOKUP($C34,Extraction_MorningStar[],87,FALSE)&lt;=100),"sup à 50%","NC"))))))</f>
        <v>inf à 1%</v>
      </c>
      <c r="AP34" s="14" t="str">
        <f>IF(VLOOKUP($C34,Extraction_MorningStar[],90,FALSE)=0,"nul",IF(AND(VLOOKUP($C34,Extraction_MorningStar[],90,FALSE)&gt;0,VLOOKUP($C34,Extraction_MorningStar[],90,FALSE)&lt;1),"inf à 1%",IF(AND(VLOOKUP($C34,Extraction_MorningStar[],90,FALSE)&gt;=1,VLOOKUP($C34,Extraction_MorningStar[],90,FALSE)&lt;=5),"entre 1 et 5%",IF(AND(VLOOKUP($C34,Extraction_MorningStar[],90,FALSE)&gt;5,VLOOKUP($C34,Extraction_MorningStar[],90,FALSE)&lt;=10),"entre 5 et 10%",IF(AND(VLOOKUP($C34,Extraction_MorningStar[],90,FALSE)&gt;10,VLOOKUP($C34,Extraction_MorningStar[],90,FALSE)&lt;=50),"entre 10 et 50%",IF(AND(VLOOKUP($C34,Extraction_MorningStar[],90,FALSE)&gt;50,VLOOKUP($C34,Extraction_MorningStar[],90,FALSE)&lt;=100),"sup à 50%","NC"))))))</f>
        <v>nul</v>
      </c>
      <c r="AQ34" s="14" t="str">
        <f>IF(VLOOKUP($C34,Extraction_MorningStar[],93,FALSE)=0,"nul",IF(AND(VLOOKUP($C34,Extraction_MorningStar[],93,FALSE)&gt;0,VLOOKUP($C34,Extraction_MorningStar[],93,FALSE)&lt;1),"inf à 1%",IF(AND(VLOOKUP($C34,Extraction_MorningStar[],93,FALSE)&gt;=1,VLOOKUP($C34,Extraction_MorningStar[],93,FALSE)&lt;=5),"entre 1 et 5%",IF(AND(VLOOKUP($C34,Extraction_MorningStar[],93,FALSE)&gt;5,VLOOKUP($C34,Extraction_MorningStar[],93,FALSE)&lt;=10),"entre 5 et 10%",IF(AND(VLOOKUP($C34,Extraction_MorningStar[],93,FALSE)&gt;10,VLOOKUP($C34,Extraction_MorningStar[],93,FALSE)&lt;=50),"entre 10 et 50%",IF(AND(VLOOKUP($C34,Extraction_MorningStar[],93,FALSE)&gt;50,VLOOKUP($C34,Extraction_MorningStar[],93,FALSE)&lt;=100),"sup à 50%","NC"))))))</f>
        <v>nul</v>
      </c>
      <c r="AR34" s="14" t="str">
        <f>IF(VLOOKUP($C34,Extraction_MorningStar[],96,FALSE)=0,"nul",IF(AND(VLOOKUP($C34,Extraction_MorningStar[],96,FALSE)&gt;0,VLOOKUP($C34,Extraction_MorningStar[],96,FALSE)&lt;1),"inf à 1%",IF(AND(VLOOKUP($C34,Extraction_MorningStar[],96,FALSE)&gt;=1,VLOOKUP($C34,Extraction_MorningStar[],96,FALSE)&lt;=5),"entre 1 et 5%",IF(AND(VLOOKUP($C34,Extraction_MorningStar[],96,FALSE)&gt;5,VLOOKUP($C34,Extraction_MorningStar[],96,FALSE)&lt;=10),"entre 5 et 10%",IF(AND(VLOOKUP($C34,Extraction_MorningStar[],96,FALSE)&gt;10,VLOOKUP($C34,Extraction_MorningStar[],96,FALSE)&lt;=50),"entre 10 et 50%",IF(AND(VLOOKUP($C34,Extraction_MorningStar[],96,FALSE)&gt;50,VLOOKUP($C34,Extraction_MorningStar[],96,FALSE)&lt;=100),"sup à 50%","NC"))))))</f>
        <v>nul</v>
      </c>
      <c r="AS34" s="14" t="str">
        <f>IF(VLOOKUP($C34,Extraction_MorningStar[],99,FALSE)=0,"nul",IF(AND(VLOOKUP($C34,Extraction_MorningStar[],99,FALSE)&gt;0,VLOOKUP($C34,Extraction_MorningStar[],99,FALSE)&lt;1),"inf à 1%",IF(AND(VLOOKUP($C34,Extraction_MorningStar[],99,FALSE)&gt;=1,VLOOKUP($C34,Extraction_MorningStar[],99,FALSE)&lt;=5),"entre 1 et 5%",IF(AND(VLOOKUP($C34,Extraction_MorningStar[],99,FALSE)&gt;5,VLOOKUP($C34,Extraction_MorningStar[],99,FALSE)&lt;=10),"entre 5 et 10%",IF(AND(VLOOKUP($C34,Extraction_MorningStar[],99,FALSE)&gt;10,VLOOKUP($C34,Extraction_MorningStar[],99,FALSE)&lt;=50),"entre 10 et 50%",IF(AND(VLOOKUP($C34,Extraction_MorningStar[],99,FALSE)&gt;50,VLOOKUP($C34,Extraction_MorningStar[],99,FALSE)&lt;=100),"sup à 50%","NC"))))))</f>
        <v>nul</v>
      </c>
      <c r="AT34" s="16" t="str">
        <f>IF(VLOOKUP($C34,Extraction_MorningStar[],81,FALSE)=0,"nul",IF(AND(VLOOKUP($C34,Extraction_MorningStar[],81,FALSE)&gt;0,VLOOKUP($C34,Extraction_MorningStar[],81,FALSE)&lt;1),"inf à 1%",IF(AND(VLOOKUP($C34,Extraction_MorningStar[],81,FALSE)&gt;=1,VLOOKUP($C34,Extraction_MorningStar[],81,FALSE)&lt;=5),"entre 1 et 5%",IF(AND(VLOOKUP($C34,Extraction_MorningStar[],81,FALSE)&gt;5,VLOOKUP($C34,Extraction_MorningStar[],81,FALSE)&lt;=10),"entre 5 et 10%",IF(AND(VLOOKUP($C34,Extraction_MorningStar[],81,FALSE)&gt;10,VLOOKUP($C34,Extraction_MorningStar[],81,FALSE)&lt;=50),"entre 10 et 50%",IF(AND(VLOOKUP($C34,Extraction_MorningStar[],81,FALSE)&gt;50,VLOOKUP($C34,Extraction_MorningStar[],81,FALSE)&lt;=100),"sup à 50%","NC"))))))</f>
        <v>nul</v>
      </c>
      <c r="AU34" s="16" t="str">
        <f>IF(VLOOKUP($C34,Extraction_MorningStar[],102,FALSE)=0,"nul",IF(AND(VLOOKUP($C34,Extraction_MorningStar[],102,FALSE)&gt;0,VLOOKUP($C34,Extraction_MorningStar[],102,FALSE)&lt;1),"inf à 1%",IF(AND(VLOOKUP($C34,Extraction_MorningStar[],102,FALSE)&gt;=1,VLOOKUP($C34,Extraction_MorningStar[],102,FALSE)&lt;=5),"entre 1 et 5%",IF(AND(VLOOKUP($C34,Extraction_MorningStar[],102,FALSE)&gt;5,VLOOKUP($C34,Extraction_MorningStar[],102,FALSE)&lt;=10),"entre 5 et 10%",IF(AND(VLOOKUP($C34,Extraction_MorningStar[],102,FALSE)&gt;10,VLOOKUP($C34,Extraction_MorningStar[],102,FALSE)&lt;=50),"entre 10 et 50%",IF(AND(VLOOKUP($C34,Extraction_MorningStar[],102,FALSE)&gt;50,VLOOKUP($C34,Extraction_MorningStar[],102,FALSE)&lt;=100),"sup à 50%","NC"))))))</f>
        <v>nul</v>
      </c>
      <c r="AV34" s="15">
        <v>2</v>
      </c>
      <c r="AW34" s="17">
        <f>VLOOKUP(C34,Extraction_MorningStar[],223,FALSE)</f>
        <v>4</v>
      </c>
    </row>
    <row r="35" spans="1:49" x14ac:dyDescent="0.25">
      <c r="A35" t="s">
        <v>34</v>
      </c>
      <c r="B35" t="s">
        <v>911</v>
      </c>
      <c r="C35" s="35" t="s">
        <v>453</v>
      </c>
      <c r="D35" s="36" t="str">
        <f>VLOOKUP(Source!C35,Extraction_MorningStar[[ISIN]:[Catégorie Globale]],13,FALSE)</f>
        <v>Actions Europe Gdes Cap.</v>
      </c>
      <c r="E35" s="38" t="str">
        <f>VLOOKUP(C35,Extraction_MorningStar[[ISIN]:[Name]],2,FALSE)</f>
        <v>DNCA Invest Beyond Semperosa A</v>
      </c>
      <c r="F35" s="19" t="s">
        <v>36</v>
      </c>
      <c r="G35" s="15" t="str">
        <f>VLOOKUP(Source!C35,Extraction_MorningStar[[ISIN]:[Catégorie Morningstar]],11,FALSE)</f>
        <v>Europe Fonds ouverts  - Actions Europe Gdes Cap. Croissance</v>
      </c>
      <c r="H35" s="15" t="str">
        <f t="shared" si="0"/>
        <v>Europe</v>
      </c>
      <c r="I35" s="47" t="str">
        <f>VLOOKUP(C35,Extraction_MorningStar[],230,FALSE)</f>
        <v>Europe</v>
      </c>
      <c r="J35" s="33" t="str">
        <f>VLOOKUP(C35,Extraction_MorningStar[],221,FALSE)</f>
        <v>EURO STOXX NR EUR</v>
      </c>
      <c r="K35" s="15">
        <f>VLOOKUP(C35,Extraction_MorningStar[[ISIN]:[Management Fee]],6,FALSE)</f>
        <v>1.8</v>
      </c>
      <c r="L35" s="34">
        <f>IF(VLOOKUP(C35,Extraction_MorningStar[[ISIN]:[Notation  Morningstar]],10,FALSE)=0,"Non noté",VLOOKUP(C35,Extraction_MorningStar[[ISIN]:[Notation  Morningstar]],10,FALSE))</f>
        <v>3</v>
      </c>
      <c r="M35" s="33" t="str">
        <f>VLOOKUP(C35,Extraction_MS_02022022!$A$2:$C$44,3,FALSE)</f>
        <v>DNCA Finance</v>
      </c>
      <c r="N35" s="33">
        <f>VLOOKUP(C35,Extraction_MorningStar[],210,FALSE)</f>
        <v>-19.036519999999999</v>
      </c>
      <c r="O35" s="33">
        <f>VLOOKUP(C35,Extraction_MorningStar[],211,FALSE)</f>
        <v>19.669550000000001</v>
      </c>
      <c r="P35" s="33">
        <f>VLOOKUP(C35,Extraction_MorningStar[],212,FALSE)</f>
        <v>9.8876100000000005</v>
      </c>
      <c r="Q35" s="33">
        <f>VLOOKUP(C35,Extraction_MorningStar[],212,FALSE)</f>
        <v>9.8876100000000005</v>
      </c>
      <c r="R35" s="33">
        <f>VLOOKUP(C35,Extraction_MorningStar[],213,FALSE)</f>
        <v>2.47525</v>
      </c>
      <c r="S35" s="15" t="s">
        <v>907</v>
      </c>
      <c r="T35" s="15"/>
      <c r="U35" s="15" t="str">
        <f t="shared" si="1"/>
        <v>Label ISR public</v>
      </c>
      <c r="V35" s="15" t="str">
        <f>IF(VLOOKUP(C35,Extraction_MorningStar[],224,FALSE)="Oui","Oui","Non")</f>
        <v>Oui</v>
      </c>
      <c r="W35" s="15" t="str">
        <f>IF(COUNTIF(ISIN_Greenfin!$A$1:$A$207,Source!C35)&gt;0,"Oui","Non")</f>
        <v>Non</v>
      </c>
      <c r="X35" s="15" t="str">
        <f>IF(COUNTIF(ISIN_Finansol!$A$1:$A$146,Source!C35)&gt;0,"Oui","Non")</f>
        <v>Non</v>
      </c>
      <c r="Y35" s="15" t="str">
        <f>VLOOKUP(C35,Suppéments_SDG[],3,FALSE)</f>
        <v>Non</v>
      </c>
      <c r="Z35" s="15" t="str">
        <f>VLOOKUP(C35,Suppéments_SDG[],4,FALSE)</f>
        <v>Oui</v>
      </c>
      <c r="AA35" s="15" t="str">
        <f>VLOOKUP(C35,Suppéments_SDG[],5,FALSE)</f>
        <v>Oui</v>
      </c>
      <c r="AB35" s="15" t="str">
        <f>VLOOKUP(C35,Suppéments_SDG[],6,FALSE)</f>
        <v>Oui</v>
      </c>
      <c r="AC35" s="15" t="str">
        <f>IF(VLOOKUP($C35,Extraction_MorningStar[],191,FALSE)="Oui","Pornographie, ","")&amp;IF(VLOOKUP($C35,Extraction_MorningStar[],192,FALSE)="Oui","Alcool, ","")&amp;IF(VLOOKUP($C35,Extraction_MorningStar[],193,FALSE)="Oui","Tests sur les animaux, ","")&amp;IF(VLOOKUP($C35,Extraction_MorningStar[],194,FALSE)="Oui","Armes controversées, ","")&amp;IF(VLOOKUP($C35,Extraction_MorningStar[],195,FALSE)="Oui","Fourrures et  cuirs, ","")&amp;IF(VLOOKUP($C35,Extraction_MorningStar[],196,FALSE)="Oui","Jeux d'argent, ","")&amp;IF(VLOOKUP($C35,Extraction_MorningStar[],197,FALSE)="Oui","OGM, ","")&amp;IF(VLOOKUP($C35,Extraction_MorningStar[],198,FALSE)="Oui","Armées privées, ","")&amp;IF(VLOOKUP($C35,Extraction_MorningStar[],199,FALSE)="Oui","Nucléaire, ","")&amp;IF(VLOOKUP($C35,Extraction_MorningStar[],200,FALSE)="Oui","Huile de palme, ","")&amp;IF(VLOOKUP($C35,Extraction_MorningStar[],201,FALSE)="Oui","Pesticides, ","")&amp;IF(VLOOKUP($C35,Extraction_MorningStar[],202,FALSE)="Oui","Armes portatives, ","")&amp;IF(VLOOKUP($C35,Extraction_MorningStar[],203,FALSE)="Oui","Charbon thermique, ","")&amp;IF(VLOOKUP($C35,Extraction_MorningStar[],204,FALSE)="Oui","Tabac.","")</f>
        <v xml:space="preserve">Armes controversées, </v>
      </c>
      <c r="AD35" s="15" t="str">
        <f>VLOOKUP(C35,Suppéments_SDG[],7,FALSE)</f>
        <v>Article 9</v>
      </c>
      <c r="AE35" s="15" t="str">
        <f>VLOOKUP(C35,Suppéments_SDG[],8,FALSE)</f>
        <v>3, 6, 7, 9, 11, 12, 13</v>
      </c>
      <c r="AF35" s="15" t="str">
        <f>IF(VLOOKUP(C35,Extraction_MorningStar[],107,FALSE)="Oui","Oui",IF(VLOOKUP(C35,Extraction_MorningStar[],107,FALSE)="Non","Non",IF(VLOOKUP(C35,Extraction_MorningStar[],107,FALSE)=0,"Non")))</f>
        <v>Non</v>
      </c>
      <c r="AG35" s="15" t="str">
        <f>VLOOKUP(C35,Extraction_MorningStar[],15,FALSE)</f>
        <v>Au dessus de la moyenne</v>
      </c>
      <c r="AH35" s="15" t="str">
        <f t="shared" si="2"/>
        <v>OOOO</v>
      </c>
      <c r="AI35" s="14" t="str">
        <f>IF(VLOOKUP($C35,Extraction_MorningStar[],72,FALSE)=0,"nul",IF(AND(VLOOKUP($C35,Extraction_MorningStar[],72,FALSE)&gt;0,VLOOKUP($C35,Extraction_MorningStar[],72,FALSE)&lt;1),"inf à 1%",IF(AND(VLOOKUP($C35,Extraction_MorningStar[],72,FALSE)&gt;=1,VLOOKUP($C35,Extraction_MorningStar[],72,FALSE)&lt;=5),"entre 1 et 5%",IF(AND(VLOOKUP($C35,Extraction_MorningStar[],72,FALSE)&gt;5,VLOOKUP($C35,Extraction_MorningStar[],72,FALSE)&lt;=10),"entre 5 et 10%",IF(AND(VLOOKUP($C35,Extraction_MorningStar[],72,FALSE)&gt;10,VLOOKUP($C35,Extraction_MorningStar[],72,FALSE)&lt;=50),"entre 10 et 50%",IF(AND(VLOOKUP($C35,Extraction_MorningStar[],72,FALSE)&gt;50,VLOOKUP($C35,Extraction_MorningStar[],72,FALSE)&lt;=100),"sup à 50%","NC"))))))</f>
        <v>nul</v>
      </c>
      <c r="AJ35" s="15" t="str">
        <f>IF(VLOOKUP($C35,Extraction_MorningStar[],66,FALSE)=0,"nul",IF(AND(VLOOKUP($C35,Extraction_MorningStar[],66,FALSE)&gt;0,VLOOKUP($C35,Extraction_MorningStar[],66,FALSE)&lt;1),"inf à 1%",IF(AND(VLOOKUP($C35,Extraction_MorningStar[],66,FALSE)&gt;=1,VLOOKUP($C35,Extraction_MorningStar[],66,FALSE)&lt;=5),"entre 1 et 5%",IF(AND(VLOOKUP($C35,Extraction_MorningStar[],66,FALSE)&gt;5,VLOOKUP($C35,Extraction_MorningStar[],66,FALSE)&lt;=10),"entre 5 et 10%",IF(AND(VLOOKUP($C35,Extraction_MorningStar[],66,FALSE)&gt;10,VLOOKUP($C35,Extraction_MorningStar[],66,FALSE)&lt;=50),"entre 10 et 50%",IF(AND(VLOOKUP($C35,Extraction_MorningStar[],66,FALSE)&gt;50,VLOOKUP($C35,Extraction_MorningStar[],66,FALSE)&lt;=100),"sup à 50%","NC"))))))</f>
        <v>entre 10 et 50%</v>
      </c>
      <c r="AK35" s="14" t="str">
        <f>IF(VLOOKUP($C35,Extraction_MorningStar[],63,FALSE)=0,"nul",IF(AND(VLOOKUP($C35,Extraction_MorningStar[],63,FALSE)&gt;0,VLOOKUP($C35,Extraction_MorningStar[],63,FALSE)&lt;1),"inf à 1%",IF(AND(VLOOKUP($C35,Extraction_MorningStar[],63,FALSE)&gt;=1,VLOOKUP($C35,Extraction_MorningStar[],63,FALSE)&lt;=5),"entre 1 et 5%",IF(AND(VLOOKUP($C35,Extraction_MorningStar[],63,FALSE)&gt;5,VLOOKUP($C35,Extraction_MorningStar[],63,FALSE)&lt;=10),"entre 5 et 10%",IF(AND(VLOOKUP($C35,Extraction_MorningStar[],63,FALSE)&gt;10,VLOOKUP($C35,Extraction_MorningStar[],63,FALSE)&lt;=50),"entre 10 et 50%",IF(AND(VLOOKUP($C35,Extraction_MorningStar[],63,FALSE)&gt;50,VLOOKUP($C35,Extraction_MorningStar[],63,FALSE)&lt;=100),"sup à 50%","NC"))))))</f>
        <v>nul</v>
      </c>
      <c r="AL35" s="14" t="str">
        <f>IF(VLOOKUP($C35,Extraction_MorningStar[],60,FALSE)=0,"nul",IF(AND(VLOOKUP($C35,Extraction_MorningStar[],60,FALSE)&gt;0,VLOOKUP($C35,Extraction_MorningStar[],60,FALSE)&lt;1),"inf à 1%",IF(AND(VLOOKUP($C35,Extraction_MorningStar[],60,FALSE)&gt;=1,VLOOKUP($C35,Extraction_MorningStar[],60,FALSE)&lt;=5),"entre 1 et 5%",IF(AND(VLOOKUP($C35,Extraction_MorningStar[],60,FALSE)&gt;5,VLOOKUP($C35,Extraction_MorningStar[],60,FALSE)&lt;=10),"entre 5 et 10%",IF(AND(VLOOKUP($C35,Extraction_MorningStar[],60,FALSE)&gt;10,VLOOKUP($C35,Extraction_MorningStar[],60,FALSE)&lt;=50),"entre 10 et 50%",IF(AND(VLOOKUP($C35,Extraction_MorningStar[],60,FALSE)&gt;50,VLOOKUP($C35,Extraction_MorningStar[],60,FALSE)&lt;=100),"sup à 50%","NC"))))))</f>
        <v>nul</v>
      </c>
      <c r="AM35" s="14" t="str">
        <f>IF(VLOOKUP($C35,Extraction_MorningStar[],78,FALSE)=0,"nul",IF(AND(VLOOKUP($C35,Extraction_MorningStar[],78,FALSE)&gt;0,VLOOKUP($C35,Extraction_MorningStar[],78,FALSE)&lt;1),"inf à 1%",IF(AND(VLOOKUP($C35,Extraction_MorningStar[],78,FALSE)&gt;=1,VLOOKUP($C35,Extraction_MorningStar[],78,FALSE)&lt;=5),"entre 1 et 5%",IF(AND(VLOOKUP($C35,Extraction_MorningStar[],78,FALSE)&gt;5,VLOOKUP($C35,Extraction_MorningStar[],78,FALSE)&lt;=10),"entre 5 et 10%",IF(AND(VLOOKUP($C35,Extraction_MorningStar[],78,FALSE)&gt;10,VLOOKUP($C35,Extraction_MorningStar[],78,FALSE)&lt;=50),"entre 10 et 50%",IF(AND(VLOOKUP($C35,Extraction_MorningStar[],78,FALSE)&gt;50,VLOOKUP($C35,Extraction_MorningStar[],78,FALSE)&lt;=100),"sup à 50%","NC"))))))</f>
        <v>nul</v>
      </c>
      <c r="AN35" s="15" t="str">
        <f>IF(VLOOKUP($C35,Extraction_MorningStar[],84,FALSE)=0,"nul",IF(AND(VLOOKUP($C35,Extraction_MorningStar[],84,FALSE)&gt;0,VLOOKUP($C35,Extraction_MorningStar[],84,FALSE)&lt;1),"inf à 1%",IF(AND(VLOOKUP($C35,Extraction_MorningStar[],84,FALSE)&gt;=1,VLOOKUP($C35,Extraction_MorningStar[],84,FALSE)&lt;=5),"entre 1 et 5%",IF(AND(VLOOKUP($C35,Extraction_MorningStar[],84,FALSE)&gt;5,VLOOKUP($C35,Extraction_MorningStar[],84,FALSE)&lt;=10),"entre 5 et 10%",IF(AND(VLOOKUP($C35,Extraction_MorningStar[],84,FALSE)&gt;10,VLOOKUP($C35,Extraction_MorningStar[],84,FALSE)&lt;=50),"entre 10 et 50%",IF(AND(VLOOKUP($C35,Extraction_MorningStar[],84,FALSE)&gt;50,VLOOKUP($C35,Extraction_MorningStar[],84,FALSE)&lt;=100),"sup à 50%","NC"))))))</f>
        <v>inf à 1%</v>
      </c>
      <c r="AO35" s="15" t="str">
        <f>IF(VLOOKUP($C35,Extraction_MorningStar[],87,FALSE)=0,"nul",IF(AND(VLOOKUP($C35,Extraction_MorningStar[],87,FALSE)&gt;0,VLOOKUP($C35,Extraction_MorningStar[],87,FALSE)&lt;1),"inf à 1%",IF(AND(VLOOKUP($C35,Extraction_MorningStar[],87,FALSE)&gt;=1,VLOOKUP($C35,Extraction_MorningStar[],87,FALSE)&lt;=5),"entre 1 et 5%",IF(AND(VLOOKUP($C35,Extraction_MorningStar[],87,FALSE)&gt;5,VLOOKUP($C35,Extraction_MorningStar[],87,FALSE)&lt;=10),"entre 5 et 10%",IF(AND(VLOOKUP($C35,Extraction_MorningStar[],87,FALSE)&gt;10,VLOOKUP($C35,Extraction_MorningStar[],87,FALSE)&lt;=50),"entre 10 et 50%",IF(AND(VLOOKUP($C35,Extraction_MorningStar[],87,FALSE)&gt;50,VLOOKUP($C35,Extraction_MorningStar[],87,FALSE)&lt;=100),"sup à 50%","NC"))))))</f>
        <v>entre 5 et 10%</v>
      </c>
      <c r="AP35" s="14" t="str">
        <f>IF(VLOOKUP($C35,Extraction_MorningStar[],90,FALSE)=0,"nul",IF(AND(VLOOKUP($C35,Extraction_MorningStar[],90,FALSE)&gt;0,VLOOKUP($C35,Extraction_MorningStar[],90,FALSE)&lt;1),"inf à 1%",IF(AND(VLOOKUP($C35,Extraction_MorningStar[],90,FALSE)&gt;=1,VLOOKUP($C35,Extraction_MorningStar[],90,FALSE)&lt;=5),"entre 1 et 5%",IF(AND(VLOOKUP($C35,Extraction_MorningStar[],90,FALSE)&gt;5,VLOOKUP($C35,Extraction_MorningStar[],90,FALSE)&lt;=10),"entre 5 et 10%",IF(AND(VLOOKUP($C35,Extraction_MorningStar[],90,FALSE)&gt;10,VLOOKUP($C35,Extraction_MorningStar[],90,FALSE)&lt;=50),"entre 10 et 50%",IF(AND(VLOOKUP($C35,Extraction_MorningStar[],90,FALSE)&gt;50,VLOOKUP($C35,Extraction_MorningStar[],90,FALSE)&lt;=100),"sup à 50%","NC"))))))</f>
        <v>nul</v>
      </c>
      <c r="AQ35" s="14" t="str">
        <f>IF(VLOOKUP($C35,Extraction_MorningStar[],93,FALSE)=0,"nul",IF(AND(VLOOKUP($C35,Extraction_MorningStar[],93,FALSE)&gt;0,VLOOKUP($C35,Extraction_MorningStar[],93,FALSE)&lt;1),"inf à 1%",IF(AND(VLOOKUP($C35,Extraction_MorningStar[],93,FALSE)&gt;=1,VLOOKUP($C35,Extraction_MorningStar[],93,FALSE)&lt;=5),"entre 1 et 5%",IF(AND(VLOOKUP($C35,Extraction_MorningStar[],93,FALSE)&gt;5,VLOOKUP($C35,Extraction_MorningStar[],93,FALSE)&lt;=10),"entre 5 et 10%",IF(AND(VLOOKUP($C35,Extraction_MorningStar[],93,FALSE)&gt;10,VLOOKUP($C35,Extraction_MorningStar[],93,FALSE)&lt;=50),"entre 10 et 50%",IF(AND(VLOOKUP($C35,Extraction_MorningStar[],93,FALSE)&gt;50,VLOOKUP($C35,Extraction_MorningStar[],93,FALSE)&lt;=100),"sup à 50%","NC"))))))</f>
        <v>nul</v>
      </c>
      <c r="AR35" s="14" t="str">
        <f>IF(VLOOKUP($C35,Extraction_MorningStar[],96,FALSE)=0,"nul",IF(AND(VLOOKUP($C35,Extraction_MorningStar[],96,FALSE)&gt;0,VLOOKUP($C35,Extraction_MorningStar[],96,FALSE)&lt;1),"inf à 1%",IF(AND(VLOOKUP($C35,Extraction_MorningStar[],96,FALSE)&gt;=1,VLOOKUP($C35,Extraction_MorningStar[],96,FALSE)&lt;=5),"entre 1 et 5%",IF(AND(VLOOKUP($C35,Extraction_MorningStar[],96,FALSE)&gt;5,VLOOKUP($C35,Extraction_MorningStar[],96,FALSE)&lt;=10),"entre 5 et 10%",IF(AND(VLOOKUP($C35,Extraction_MorningStar[],96,FALSE)&gt;10,VLOOKUP($C35,Extraction_MorningStar[],96,FALSE)&lt;=50),"entre 10 et 50%",IF(AND(VLOOKUP($C35,Extraction_MorningStar[],96,FALSE)&gt;50,VLOOKUP($C35,Extraction_MorningStar[],96,FALSE)&lt;=100),"sup à 50%","NC"))))))</f>
        <v>nul</v>
      </c>
      <c r="AS35" s="14" t="str">
        <f>IF(VLOOKUP($C35,Extraction_MorningStar[],99,FALSE)=0,"nul",IF(AND(VLOOKUP($C35,Extraction_MorningStar[],99,FALSE)&gt;0,VLOOKUP($C35,Extraction_MorningStar[],99,FALSE)&lt;1),"inf à 1%",IF(AND(VLOOKUP($C35,Extraction_MorningStar[],99,FALSE)&gt;=1,VLOOKUP($C35,Extraction_MorningStar[],99,FALSE)&lt;=5),"entre 1 et 5%",IF(AND(VLOOKUP($C35,Extraction_MorningStar[],99,FALSE)&gt;5,VLOOKUP($C35,Extraction_MorningStar[],99,FALSE)&lt;=10),"entre 5 et 10%",IF(AND(VLOOKUP($C35,Extraction_MorningStar[],99,FALSE)&gt;10,VLOOKUP($C35,Extraction_MorningStar[],99,FALSE)&lt;=50),"entre 10 et 50%",IF(AND(VLOOKUP($C35,Extraction_MorningStar[],99,FALSE)&gt;50,VLOOKUP($C35,Extraction_MorningStar[],99,FALSE)&lt;=100),"sup à 50%","NC"))))))</f>
        <v>inf à 1%</v>
      </c>
      <c r="AT35" s="16" t="str">
        <f>IF(VLOOKUP($C35,Extraction_MorningStar[],81,FALSE)=0,"nul",IF(AND(VLOOKUP($C35,Extraction_MorningStar[],81,FALSE)&gt;0,VLOOKUP($C35,Extraction_MorningStar[],81,FALSE)&lt;1),"inf à 1%",IF(AND(VLOOKUP($C35,Extraction_MorningStar[],81,FALSE)&gt;=1,VLOOKUP($C35,Extraction_MorningStar[],81,FALSE)&lt;=5),"entre 1 et 5%",IF(AND(VLOOKUP($C35,Extraction_MorningStar[],81,FALSE)&gt;5,VLOOKUP($C35,Extraction_MorningStar[],81,FALSE)&lt;=10),"entre 5 et 10%",IF(AND(VLOOKUP($C35,Extraction_MorningStar[],81,FALSE)&gt;10,VLOOKUP($C35,Extraction_MorningStar[],81,FALSE)&lt;=50),"entre 10 et 50%",IF(AND(VLOOKUP($C35,Extraction_MorningStar[],81,FALSE)&gt;50,VLOOKUP($C35,Extraction_MorningStar[],81,FALSE)&lt;=100),"sup à 50%","NC"))))))</f>
        <v>nul</v>
      </c>
      <c r="AU35" s="16" t="str">
        <f>IF(VLOOKUP($C35,Extraction_MorningStar[],102,FALSE)=0,"nul",IF(AND(VLOOKUP($C35,Extraction_MorningStar[],102,FALSE)&gt;0,VLOOKUP($C35,Extraction_MorningStar[],102,FALSE)&lt;1),"inf à 1%",IF(AND(VLOOKUP($C35,Extraction_MorningStar[],102,FALSE)&gt;=1,VLOOKUP($C35,Extraction_MorningStar[],102,FALSE)&lt;=5),"entre 1 et 5%",IF(AND(VLOOKUP($C35,Extraction_MorningStar[],102,FALSE)&gt;5,VLOOKUP($C35,Extraction_MorningStar[],102,FALSE)&lt;=10),"entre 5 et 10%",IF(AND(VLOOKUP($C35,Extraction_MorningStar[],102,FALSE)&gt;10,VLOOKUP($C35,Extraction_MorningStar[],102,FALSE)&lt;=50),"entre 10 et 50%",IF(AND(VLOOKUP($C35,Extraction_MorningStar[],102,FALSE)&gt;50,VLOOKUP($C35,Extraction_MorningStar[],102,FALSE)&lt;=100),"sup à 50%","NC"))))))</f>
        <v>inf à 1%</v>
      </c>
      <c r="AV35" s="15">
        <v>4</v>
      </c>
      <c r="AW35" s="17">
        <f>VLOOKUP(C35,Extraction_MorningStar[],223,FALSE)</f>
        <v>6</v>
      </c>
    </row>
    <row r="36" spans="1:49" x14ac:dyDescent="0.25">
      <c r="A36" t="s">
        <v>34</v>
      </c>
      <c r="B36" t="s">
        <v>911</v>
      </c>
      <c r="C36" s="37" t="s">
        <v>422</v>
      </c>
      <c r="D36" s="36" t="str">
        <f>VLOOKUP(Source!C36,Extraction_MorningStar[[ISIN]:[Catégorie Globale]],13,FALSE)</f>
        <v>Actions Europe Gdes Cap.</v>
      </c>
      <c r="E36" s="38" t="str">
        <f>VLOOKUP(C36,Extraction_MorningStar[[ISIN]:[Name]],2,FALSE)</f>
        <v>LFR Euro Développement Durable ISR P</v>
      </c>
      <c r="F36" s="19" t="s">
        <v>36</v>
      </c>
      <c r="G36" s="15" t="str">
        <f>VLOOKUP(Source!C36,Extraction_MorningStar[[ISIN]:[Catégorie Morningstar]],11,FALSE)</f>
        <v>Europe Fonds ouverts  - Actions Zone Euro Flex Cap</v>
      </c>
      <c r="H36" s="15" t="str">
        <f t="shared" si="0"/>
        <v>Zone Euro</v>
      </c>
      <c r="I36" s="47" t="str">
        <f>VLOOKUP(C36,Extraction_MorningStar[],230,FALSE)</f>
        <v>Euroland</v>
      </c>
      <c r="J36" s="33" t="str">
        <f>VLOOKUP(C36,Extraction_MorningStar[],221,FALSE)</f>
        <v>EURO STOXX 50 NR EUR</v>
      </c>
      <c r="K36" s="15">
        <f>VLOOKUP(C36,Extraction_MorningStar[[ISIN]:[Management Fee]],6,FALSE)</f>
        <v>2.2000000000000002</v>
      </c>
      <c r="L36" s="34">
        <f>IF(VLOOKUP(C36,Extraction_MorningStar[[ISIN]:[Notation  Morningstar]],10,FALSE)=0,"Non noté",VLOOKUP(C36,Extraction_MorningStar[[ISIN]:[Notation  Morningstar]],10,FALSE))</f>
        <v>4</v>
      </c>
      <c r="M36" s="33" t="str">
        <f>VLOOKUP(C36,Extraction_MS_02022022!$A$2:$C$44,3,FALSE)</f>
        <v>La Financière Responsable</v>
      </c>
      <c r="N36" s="33">
        <f>VLOOKUP(C36,Extraction_MorningStar[],210,FALSE)</f>
        <v>-24.755410000000001</v>
      </c>
      <c r="O36" s="33">
        <f>VLOOKUP(C36,Extraction_MorningStar[],211,FALSE)</f>
        <v>30.346509999999999</v>
      </c>
      <c r="P36" s="33">
        <f>VLOOKUP(C36,Extraction_MorningStar[],212,FALSE)</f>
        <v>7.8154700000000004</v>
      </c>
      <c r="Q36" s="33">
        <f>VLOOKUP(C36,Extraction_MorningStar[],212,FALSE)</f>
        <v>7.8154700000000004</v>
      </c>
      <c r="R36" s="33">
        <f>VLOOKUP(C36,Extraction_MorningStar[],213,FALSE)</f>
        <v>2.1738200000000001</v>
      </c>
      <c r="S36" s="15" t="s">
        <v>907</v>
      </c>
      <c r="T36" s="15"/>
      <c r="U36" s="15" t="str">
        <f t="shared" si="1"/>
        <v>Label ISR public</v>
      </c>
      <c r="V36" s="15" t="str">
        <f>IF(VLOOKUP(C36,Extraction_MorningStar[],224,FALSE)="Oui","Oui","Non")</f>
        <v>Oui</v>
      </c>
      <c r="W36" s="15" t="str">
        <f>IF(COUNTIF(ISIN_Greenfin!$A$1:$A$207,Source!C36)&gt;0,"Oui","Non")</f>
        <v>Non</v>
      </c>
      <c r="X36" s="15" t="str">
        <f>IF(COUNTIF(ISIN_Finansol!$A$1:$A$146,Source!C36)&gt;0,"Oui","Non")</f>
        <v>Non</v>
      </c>
      <c r="Y36" s="15" t="str">
        <f>VLOOKUP(C36,Suppéments_SDG[],3,FALSE)</f>
        <v>Non</v>
      </c>
      <c r="Z36" s="15" t="str">
        <f>VLOOKUP(C36,Suppéments_SDG[],4,FALSE)</f>
        <v>Oui</v>
      </c>
      <c r="AA36" s="15" t="str">
        <f>VLOOKUP(C36,Suppéments_SDG[],5,FALSE)</f>
        <v>Non</v>
      </c>
      <c r="AB36" s="15" t="str">
        <f>VLOOKUP(C36,Suppéments_SDG[],6,FALSE)</f>
        <v>Oui</v>
      </c>
      <c r="AC36" s="15" t="str">
        <f>IF(VLOOKUP($C36,Extraction_MorningStar[],191,FALSE)="Oui","Pornographie, ","")&amp;IF(VLOOKUP($C36,Extraction_MorningStar[],192,FALSE)="Oui","Alcool, ","")&amp;IF(VLOOKUP($C36,Extraction_MorningStar[],193,FALSE)="Oui","Tests sur les animaux, ","")&amp;IF(VLOOKUP($C36,Extraction_MorningStar[],194,FALSE)="Oui","Armes controversées, ","")&amp;IF(VLOOKUP($C36,Extraction_MorningStar[],195,FALSE)="Oui","Fourrures et  cuirs, ","")&amp;IF(VLOOKUP($C36,Extraction_MorningStar[],196,FALSE)="Oui","Jeux d'argent, ","")&amp;IF(VLOOKUP($C36,Extraction_MorningStar[],197,FALSE)="Oui","OGM, ","")&amp;IF(VLOOKUP($C36,Extraction_MorningStar[],198,FALSE)="Oui","Armées privées, ","")&amp;IF(VLOOKUP($C36,Extraction_MorningStar[],199,FALSE)="Oui","Nucléaire, ","")&amp;IF(VLOOKUP($C36,Extraction_MorningStar[],200,FALSE)="Oui","Huile de palme, ","")&amp;IF(VLOOKUP($C36,Extraction_MorningStar[],201,FALSE)="Oui","Pesticides, ","")&amp;IF(VLOOKUP($C36,Extraction_MorningStar[],202,FALSE)="Oui","Armes portatives, ","")&amp;IF(VLOOKUP($C36,Extraction_MorningStar[],203,FALSE)="Oui","Charbon thermique, ","")&amp;IF(VLOOKUP($C36,Extraction_MorningStar[],204,FALSE)="Oui","Tabac.","")</f>
        <v xml:space="preserve">Armes controversées, Charbon thermique, </v>
      </c>
      <c r="AD36" s="15" t="str">
        <f>VLOOKUP(C36,Suppéments_SDG[],7,FALSE)</f>
        <v>Article 8</v>
      </c>
      <c r="AE36" s="15" t="str">
        <f>VLOOKUP(C36,Suppéments_SDG[],8,FALSE)</f>
        <v>NA</v>
      </c>
      <c r="AF36" s="15" t="str">
        <f>IF(VLOOKUP(C36,Extraction_MorningStar[],107,FALSE)="Oui","Oui",IF(VLOOKUP(C36,Extraction_MorningStar[],107,FALSE)="Non","Non",IF(VLOOKUP(C36,Extraction_MorningStar[],107,FALSE)=0,"Non")))</f>
        <v>Oui</v>
      </c>
      <c r="AG36" s="15" t="str">
        <f>VLOOKUP(C36,Extraction_MorningStar[],15,FALSE)</f>
        <v>Haut</v>
      </c>
      <c r="AH36" s="15" t="str">
        <f t="shared" si="2"/>
        <v>OOOOO</v>
      </c>
      <c r="AI36" s="14" t="str">
        <f>IF(VLOOKUP($C36,Extraction_MorningStar[],72,FALSE)=0,"nul",IF(AND(VLOOKUP($C36,Extraction_MorningStar[],72,FALSE)&gt;0,VLOOKUP($C36,Extraction_MorningStar[],72,FALSE)&lt;1),"inf à 1%",IF(AND(VLOOKUP($C36,Extraction_MorningStar[],72,FALSE)&gt;=1,VLOOKUP($C36,Extraction_MorningStar[],72,FALSE)&lt;=5),"entre 1 et 5%",IF(AND(VLOOKUP($C36,Extraction_MorningStar[],72,FALSE)&gt;5,VLOOKUP($C36,Extraction_MorningStar[],72,FALSE)&lt;=10),"entre 5 et 10%",IF(AND(VLOOKUP($C36,Extraction_MorningStar[],72,FALSE)&gt;10,VLOOKUP($C36,Extraction_MorningStar[],72,FALSE)&lt;=50),"entre 10 et 50%",IF(AND(VLOOKUP($C36,Extraction_MorningStar[],72,FALSE)&gt;50,VLOOKUP($C36,Extraction_MorningStar[],72,FALSE)&lt;=100),"sup à 50%","NC"))))))</f>
        <v>entre 1 et 5%</v>
      </c>
      <c r="AJ36" s="15" t="str">
        <f>IF(VLOOKUP($C36,Extraction_MorningStar[],66,FALSE)=0,"nul",IF(AND(VLOOKUP($C36,Extraction_MorningStar[],66,FALSE)&gt;0,VLOOKUP($C36,Extraction_MorningStar[],66,FALSE)&lt;1),"inf à 1%",IF(AND(VLOOKUP($C36,Extraction_MorningStar[],66,FALSE)&gt;=1,VLOOKUP($C36,Extraction_MorningStar[],66,FALSE)&lt;=5),"entre 1 et 5%",IF(AND(VLOOKUP($C36,Extraction_MorningStar[],66,FALSE)&gt;5,VLOOKUP($C36,Extraction_MorningStar[],66,FALSE)&lt;=10),"entre 5 et 10%",IF(AND(VLOOKUP($C36,Extraction_MorningStar[],66,FALSE)&gt;10,VLOOKUP($C36,Extraction_MorningStar[],66,FALSE)&lt;=50),"entre 10 et 50%",IF(AND(VLOOKUP($C36,Extraction_MorningStar[],66,FALSE)&gt;50,VLOOKUP($C36,Extraction_MorningStar[],66,FALSE)&lt;=100),"sup à 50%","NC"))))))</f>
        <v>entre 10 et 50%</v>
      </c>
      <c r="AK36" s="14" t="str">
        <f>IF(VLOOKUP($C36,Extraction_MorningStar[],63,FALSE)=0,"nul",IF(AND(VLOOKUP($C36,Extraction_MorningStar[],63,FALSE)&gt;0,VLOOKUP($C36,Extraction_MorningStar[],63,FALSE)&lt;1),"inf à 1%",IF(AND(VLOOKUP($C36,Extraction_MorningStar[],63,FALSE)&gt;=1,VLOOKUP($C36,Extraction_MorningStar[],63,FALSE)&lt;=5),"entre 1 et 5%",IF(AND(VLOOKUP($C36,Extraction_MorningStar[],63,FALSE)&gt;5,VLOOKUP($C36,Extraction_MorningStar[],63,FALSE)&lt;=10),"entre 5 et 10%",IF(AND(VLOOKUP($C36,Extraction_MorningStar[],63,FALSE)&gt;10,VLOOKUP($C36,Extraction_MorningStar[],63,FALSE)&lt;=50),"entre 10 et 50%",IF(AND(VLOOKUP($C36,Extraction_MorningStar[],63,FALSE)&gt;50,VLOOKUP($C36,Extraction_MorningStar[],63,FALSE)&lt;=100),"sup à 50%","NC"))))))</f>
        <v>entre 5 et 10%</v>
      </c>
      <c r="AL36" s="14" t="str">
        <f>IF(VLOOKUP($C36,Extraction_MorningStar[],60,FALSE)=0,"nul",IF(AND(VLOOKUP($C36,Extraction_MorningStar[],60,FALSE)&gt;0,VLOOKUP($C36,Extraction_MorningStar[],60,FALSE)&lt;1),"inf à 1%",IF(AND(VLOOKUP($C36,Extraction_MorningStar[],60,FALSE)&gt;=1,VLOOKUP($C36,Extraction_MorningStar[],60,FALSE)&lt;=5),"entre 1 et 5%",IF(AND(VLOOKUP($C36,Extraction_MorningStar[],60,FALSE)&gt;5,VLOOKUP($C36,Extraction_MorningStar[],60,FALSE)&lt;=10),"entre 5 et 10%",IF(AND(VLOOKUP($C36,Extraction_MorningStar[],60,FALSE)&gt;10,VLOOKUP($C36,Extraction_MorningStar[],60,FALSE)&lt;=50),"entre 10 et 50%",IF(AND(VLOOKUP($C36,Extraction_MorningStar[],60,FALSE)&gt;50,VLOOKUP($C36,Extraction_MorningStar[],60,FALSE)&lt;=100),"sup à 50%","NC"))))))</f>
        <v>nul</v>
      </c>
      <c r="AM36" s="14" t="str">
        <f>IF(VLOOKUP($C36,Extraction_MorningStar[],78,FALSE)=0,"nul",IF(AND(VLOOKUP($C36,Extraction_MorningStar[],78,FALSE)&gt;0,VLOOKUP($C36,Extraction_MorningStar[],78,FALSE)&lt;1),"inf à 1%",IF(AND(VLOOKUP($C36,Extraction_MorningStar[],78,FALSE)&gt;=1,VLOOKUP($C36,Extraction_MorningStar[],78,FALSE)&lt;=5),"entre 1 et 5%",IF(AND(VLOOKUP($C36,Extraction_MorningStar[],78,FALSE)&gt;5,VLOOKUP($C36,Extraction_MorningStar[],78,FALSE)&lt;=10),"entre 5 et 10%",IF(AND(VLOOKUP($C36,Extraction_MorningStar[],78,FALSE)&gt;10,VLOOKUP($C36,Extraction_MorningStar[],78,FALSE)&lt;=50),"entre 10 et 50%",IF(AND(VLOOKUP($C36,Extraction_MorningStar[],78,FALSE)&gt;50,VLOOKUP($C36,Extraction_MorningStar[],78,FALSE)&lt;=100),"sup à 50%","NC"))))))</f>
        <v>nul</v>
      </c>
      <c r="AN36" s="15" t="str">
        <f>IF(VLOOKUP($C36,Extraction_MorningStar[],84,FALSE)=0,"nul",IF(AND(VLOOKUP($C36,Extraction_MorningStar[],84,FALSE)&gt;0,VLOOKUP($C36,Extraction_MorningStar[],84,FALSE)&lt;1),"inf à 1%",IF(AND(VLOOKUP($C36,Extraction_MorningStar[],84,FALSE)&gt;=1,VLOOKUP($C36,Extraction_MorningStar[],84,FALSE)&lt;=5),"entre 1 et 5%",IF(AND(VLOOKUP($C36,Extraction_MorningStar[],84,FALSE)&gt;5,VLOOKUP($C36,Extraction_MorningStar[],84,FALSE)&lt;=10),"entre 5 et 10%",IF(AND(VLOOKUP($C36,Extraction_MorningStar[],84,FALSE)&gt;10,VLOOKUP($C36,Extraction_MorningStar[],84,FALSE)&lt;=50),"entre 10 et 50%",IF(AND(VLOOKUP($C36,Extraction_MorningStar[],84,FALSE)&gt;50,VLOOKUP($C36,Extraction_MorningStar[],84,FALSE)&lt;=100),"sup à 50%","NC"))))))</f>
        <v>entre 1 et 5%</v>
      </c>
      <c r="AO36" s="15" t="str">
        <f>IF(VLOOKUP($C36,Extraction_MorningStar[],87,FALSE)=0,"nul",IF(AND(VLOOKUP($C36,Extraction_MorningStar[],87,FALSE)&gt;0,VLOOKUP($C36,Extraction_MorningStar[],87,FALSE)&lt;1),"inf à 1%",IF(AND(VLOOKUP($C36,Extraction_MorningStar[],87,FALSE)&gt;=1,VLOOKUP($C36,Extraction_MorningStar[],87,FALSE)&lt;=5),"entre 1 et 5%",IF(AND(VLOOKUP($C36,Extraction_MorningStar[],87,FALSE)&gt;5,VLOOKUP($C36,Extraction_MorningStar[],87,FALSE)&lt;=10),"entre 5 et 10%",IF(AND(VLOOKUP($C36,Extraction_MorningStar[],87,FALSE)&gt;10,VLOOKUP($C36,Extraction_MorningStar[],87,FALSE)&lt;=50),"entre 10 et 50%",IF(AND(VLOOKUP($C36,Extraction_MorningStar[],87,FALSE)&gt;50,VLOOKUP($C36,Extraction_MorningStar[],87,FALSE)&lt;=100),"sup à 50%","NC"))))))</f>
        <v>entre 1 et 5%</v>
      </c>
      <c r="AP36" s="14" t="str">
        <f>IF(VLOOKUP($C36,Extraction_MorningStar[],90,FALSE)=0,"nul",IF(AND(VLOOKUP($C36,Extraction_MorningStar[],90,FALSE)&gt;0,VLOOKUP($C36,Extraction_MorningStar[],90,FALSE)&lt;1),"inf à 1%",IF(AND(VLOOKUP($C36,Extraction_MorningStar[],90,FALSE)&gt;=1,VLOOKUP($C36,Extraction_MorningStar[],90,FALSE)&lt;=5),"entre 1 et 5%",IF(AND(VLOOKUP($C36,Extraction_MorningStar[],90,FALSE)&gt;5,VLOOKUP($C36,Extraction_MorningStar[],90,FALSE)&lt;=10),"entre 5 et 10%",IF(AND(VLOOKUP($C36,Extraction_MorningStar[],90,FALSE)&gt;10,VLOOKUP($C36,Extraction_MorningStar[],90,FALSE)&lt;=50),"entre 10 et 50%",IF(AND(VLOOKUP($C36,Extraction_MorningStar[],90,FALSE)&gt;50,VLOOKUP($C36,Extraction_MorningStar[],90,FALSE)&lt;=100),"sup à 50%","NC"))))))</f>
        <v>nul</v>
      </c>
      <c r="AQ36" s="14" t="str">
        <f>IF(VLOOKUP($C36,Extraction_MorningStar[],93,FALSE)=0,"nul",IF(AND(VLOOKUP($C36,Extraction_MorningStar[],93,FALSE)&gt;0,VLOOKUP($C36,Extraction_MorningStar[],93,FALSE)&lt;1),"inf à 1%",IF(AND(VLOOKUP($C36,Extraction_MorningStar[],93,FALSE)&gt;=1,VLOOKUP($C36,Extraction_MorningStar[],93,FALSE)&lt;=5),"entre 1 et 5%",IF(AND(VLOOKUP($C36,Extraction_MorningStar[],93,FALSE)&gt;5,VLOOKUP($C36,Extraction_MorningStar[],93,FALSE)&lt;=10),"entre 5 et 10%",IF(AND(VLOOKUP($C36,Extraction_MorningStar[],93,FALSE)&gt;10,VLOOKUP($C36,Extraction_MorningStar[],93,FALSE)&lt;=50),"entre 10 et 50%",IF(AND(VLOOKUP($C36,Extraction_MorningStar[],93,FALSE)&gt;50,VLOOKUP($C36,Extraction_MorningStar[],93,FALSE)&lt;=100),"sup à 50%","NC"))))))</f>
        <v>nul</v>
      </c>
      <c r="AR36" s="14" t="str">
        <f>IF(VLOOKUP($C36,Extraction_MorningStar[],96,FALSE)=0,"nul",IF(AND(VLOOKUP($C36,Extraction_MorningStar[],96,FALSE)&gt;0,VLOOKUP($C36,Extraction_MorningStar[],96,FALSE)&lt;1),"inf à 1%",IF(AND(VLOOKUP($C36,Extraction_MorningStar[],96,FALSE)&gt;=1,VLOOKUP($C36,Extraction_MorningStar[],96,FALSE)&lt;=5),"entre 1 et 5%",IF(AND(VLOOKUP($C36,Extraction_MorningStar[],96,FALSE)&gt;5,VLOOKUP($C36,Extraction_MorningStar[],96,FALSE)&lt;=10),"entre 5 et 10%",IF(AND(VLOOKUP($C36,Extraction_MorningStar[],96,FALSE)&gt;10,VLOOKUP($C36,Extraction_MorningStar[],96,FALSE)&lt;=50),"entre 10 et 50%",IF(AND(VLOOKUP($C36,Extraction_MorningStar[],96,FALSE)&gt;50,VLOOKUP($C36,Extraction_MorningStar[],96,FALSE)&lt;=100),"sup à 50%","NC"))))))</f>
        <v>entre 1 et 5%</v>
      </c>
      <c r="AS36" s="14" t="str">
        <f>IF(VLOOKUP($C36,Extraction_MorningStar[],99,FALSE)=0,"nul",IF(AND(VLOOKUP($C36,Extraction_MorningStar[],99,FALSE)&gt;0,VLOOKUP($C36,Extraction_MorningStar[],99,FALSE)&lt;1),"inf à 1%",IF(AND(VLOOKUP($C36,Extraction_MorningStar[],99,FALSE)&gt;=1,VLOOKUP($C36,Extraction_MorningStar[],99,FALSE)&lt;=5),"entre 1 et 5%",IF(AND(VLOOKUP($C36,Extraction_MorningStar[],99,FALSE)&gt;5,VLOOKUP($C36,Extraction_MorningStar[],99,FALSE)&lt;=10),"entre 5 et 10%",IF(AND(VLOOKUP($C36,Extraction_MorningStar[],99,FALSE)&gt;10,VLOOKUP($C36,Extraction_MorningStar[],99,FALSE)&lt;=50),"entre 10 et 50%",IF(AND(VLOOKUP($C36,Extraction_MorningStar[],99,FALSE)&gt;50,VLOOKUP($C36,Extraction_MorningStar[],99,FALSE)&lt;=100),"sup à 50%","NC"))))))</f>
        <v>nul</v>
      </c>
      <c r="AT36" s="16" t="str">
        <f>IF(VLOOKUP($C36,Extraction_MorningStar[],81,FALSE)=0,"nul",IF(AND(VLOOKUP($C36,Extraction_MorningStar[],81,FALSE)&gt;0,VLOOKUP($C36,Extraction_MorningStar[],81,FALSE)&lt;1),"inf à 1%",IF(AND(VLOOKUP($C36,Extraction_MorningStar[],81,FALSE)&gt;=1,VLOOKUP($C36,Extraction_MorningStar[],81,FALSE)&lt;=5),"entre 1 et 5%",IF(AND(VLOOKUP($C36,Extraction_MorningStar[],81,FALSE)&gt;5,VLOOKUP($C36,Extraction_MorningStar[],81,FALSE)&lt;=10),"entre 5 et 10%",IF(AND(VLOOKUP($C36,Extraction_MorningStar[],81,FALSE)&gt;10,VLOOKUP($C36,Extraction_MorningStar[],81,FALSE)&lt;=50),"entre 10 et 50%",IF(AND(VLOOKUP($C36,Extraction_MorningStar[],81,FALSE)&gt;50,VLOOKUP($C36,Extraction_MorningStar[],81,FALSE)&lt;=100),"sup à 50%","NC"))))))</f>
        <v>nul</v>
      </c>
      <c r="AU36" s="16" t="str">
        <f>IF(VLOOKUP($C36,Extraction_MorningStar[],102,FALSE)=0,"nul",IF(AND(VLOOKUP($C36,Extraction_MorningStar[],102,FALSE)&gt;0,VLOOKUP($C36,Extraction_MorningStar[],102,FALSE)&lt;1),"inf à 1%",IF(AND(VLOOKUP($C36,Extraction_MorningStar[],102,FALSE)&gt;=1,VLOOKUP($C36,Extraction_MorningStar[],102,FALSE)&lt;=5),"entre 1 et 5%",IF(AND(VLOOKUP($C36,Extraction_MorningStar[],102,FALSE)&gt;5,VLOOKUP($C36,Extraction_MorningStar[],102,FALSE)&lt;=10),"entre 5 et 10%",IF(AND(VLOOKUP($C36,Extraction_MorningStar[],102,FALSE)&gt;10,VLOOKUP($C36,Extraction_MorningStar[],102,FALSE)&lt;=50),"entre 10 et 50%",IF(AND(VLOOKUP($C36,Extraction_MorningStar[],102,FALSE)&gt;50,VLOOKUP($C36,Extraction_MorningStar[],102,FALSE)&lt;=100),"sup à 50%","NC"))))))</f>
        <v>nul</v>
      </c>
      <c r="AV36" s="15">
        <v>2</v>
      </c>
      <c r="AW36" s="17">
        <f>VLOOKUP(C36,Extraction_MorningStar[],223,FALSE)</f>
        <v>6</v>
      </c>
    </row>
    <row r="37" spans="1:49" x14ac:dyDescent="0.25">
      <c r="A37" t="s">
        <v>34</v>
      </c>
      <c r="B37" t="s">
        <v>911</v>
      </c>
      <c r="C37" s="37" t="s">
        <v>380</v>
      </c>
      <c r="D37" s="36" t="str">
        <f>VLOOKUP(Source!C37,Extraction_MorningStar[[ISIN]:[Catégorie Globale]],13,FALSE)</f>
        <v>Actions de PME européennes</v>
      </c>
      <c r="E37" s="38" t="str">
        <f>VLOOKUP(C37,Extraction_MorningStar[[ISIN]:[Name]],2,FALSE)</f>
        <v>Mandarine Europe Microcap R EUR</v>
      </c>
      <c r="F37" s="19" t="s">
        <v>36</v>
      </c>
      <c r="G37" s="15" t="str">
        <f>VLOOKUP(Source!C37,Extraction_MorningStar[[ISIN]:[Catégorie Morningstar]],11,FALSE)</f>
        <v>Europe Fonds ouverts  - Actions Europe Petites Cap.</v>
      </c>
      <c r="H37" s="15" t="str">
        <f t="shared" si="0"/>
        <v>Europe</v>
      </c>
      <c r="I37" s="47" t="str">
        <f>VLOOKUP(C37,Extraction_MorningStar[],230,FALSE)</f>
        <v>Europe</v>
      </c>
      <c r="J37" s="33" t="str">
        <f>VLOOKUP(C37,Extraction_MorningStar[],221,FALSE)</f>
        <v>(MSCI Europe Micro Cap NR EUR) 50.000% + ( MSCI Europe Microcap Ex UK NR EUR) 50.000%</v>
      </c>
      <c r="K37" s="15">
        <f>VLOOKUP(C37,Extraction_MorningStar[[ISIN]:[Management Fee]],6,FALSE)</f>
        <v>1.95</v>
      </c>
      <c r="L37" s="34">
        <f>IF(VLOOKUP(C37,Extraction_MorningStar[[ISIN]:[Notation  Morningstar]],10,FALSE)=0,"Non noté",VLOOKUP(C37,Extraction_MorningStar[[ISIN]:[Notation  Morningstar]],10,FALSE))</f>
        <v>4</v>
      </c>
      <c r="M37" s="33" t="str">
        <f>VLOOKUP(C37,Extraction_MS_02022022!$A$2:$C$44,3,FALSE)</f>
        <v>Mandarine Gestion</v>
      </c>
      <c r="N37" s="33">
        <f>VLOOKUP(C37,Extraction_MorningStar[],210,FALSE)</f>
        <v>-24.310120000000001</v>
      </c>
      <c r="O37" s="33">
        <f>VLOOKUP(C37,Extraction_MorningStar[],211,FALSE)</f>
        <v>29.91891</v>
      </c>
      <c r="P37" s="33">
        <f>VLOOKUP(C37,Extraction_MorningStar[],212,FALSE)</f>
        <v>17.857140000000001</v>
      </c>
      <c r="Q37" s="33">
        <f>VLOOKUP(C37,Extraction_MorningStar[],212,FALSE)</f>
        <v>17.857140000000001</v>
      </c>
      <c r="R37" s="33">
        <f>VLOOKUP(C37,Extraction_MorningStar[],213,FALSE)</f>
        <v>5.3355600000000001</v>
      </c>
      <c r="S37" s="15" t="s">
        <v>907</v>
      </c>
      <c r="T37" s="15"/>
      <c r="U37" s="15" t="str">
        <f t="shared" si="1"/>
        <v>Label ISR public</v>
      </c>
      <c r="V37" s="15" t="str">
        <f>IF(VLOOKUP(C37,Extraction_MorningStar[],224,FALSE)="Oui","Oui","Non")</f>
        <v>Oui</v>
      </c>
      <c r="W37" s="15" t="str">
        <f>IF(COUNTIF(ISIN_Greenfin!$A$1:$A$207,Source!C37)&gt;0,"Oui","Non")</f>
        <v>Non</v>
      </c>
      <c r="X37" s="15" t="str">
        <f>IF(COUNTIF(ISIN_Finansol!$A$1:$A$146,Source!C37)&gt;0,"Oui","Non")</f>
        <v>Non</v>
      </c>
      <c r="Y37" s="15" t="str">
        <f>VLOOKUP(C37,Suppéments_SDG[],3,FALSE)</f>
        <v>Oui</v>
      </c>
      <c r="Z37" s="15" t="str">
        <f>VLOOKUP(C37,Suppéments_SDG[],4,FALSE)</f>
        <v>Non</v>
      </c>
      <c r="AA37" s="15" t="str">
        <f>VLOOKUP(C37,Suppéments_SDG[],5,FALSE)</f>
        <v>Non</v>
      </c>
      <c r="AB37" s="15" t="str">
        <f>VLOOKUP(C37,Suppéments_SDG[],6,FALSE)</f>
        <v>Oui</v>
      </c>
      <c r="AC37" s="15" t="str">
        <f>IF(VLOOKUP($C37,Extraction_MorningStar[],191,FALSE)="Oui","Pornographie, ","")&amp;IF(VLOOKUP($C37,Extraction_MorningStar[],192,FALSE)="Oui","Alcool, ","")&amp;IF(VLOOKUP($C37,Extraction_MorningStar[],193,FALSE)="Oui","Tests sur les animaux, ","")&amp;IF(VLOOKUP($C37,Extraction_MorningStar[],194,FALSE)="Oui","Armes controversées, ","")&amp;IF(VLOOKUP($C37,Extraction_MorningStar[],195,FALSE)="Oui","Fourrures et  cuirs, ","")&amp;IF(VLOOKUP($C37,Extraction_MorningStar[],196,FALSE)="Oui","Jeux d'argent, ","")&amp;IF(VLOOKUP($C37,Extraction_MorningStar[],197,FALSE)="Oui","OGM, ","")&amp;IF(VLOOKUP($C37,Extraction_MorningStar[],198,FALSE)="Oui","Armées privées, ","")&amp;IF(VLOOKUP($C37,Extraction_MorningStar[],199,FALSE)="Oui","Nucléaire, ","")&amp;IF(VLOOKUP($C37,Extraction_MorningStar[],200,FALSE)="Oui","Huile de palme, ","")&amp;IF(VLOOKUP($C37,Extraction_MorningStar[],201,FALSE)="Oui","Pesticides, ","")&amp;IF(VLOOKUP($C37,Extraction_MorningStar[],202,FALSE)="Oui","Armes portatives, ","")&amp;IF(VLOOKUP($C37,Extraction_MorningStar[],203,FALSE)="Oui","Charbon thermique, ","")&amp;IF(VLOOKUP($C37,Extraction_MorningStar[],204,FALSE)="Oui","Tabac.","")</f>
        <v>Pornographie, Alcool, Armes controversées, Armes portatives, Charbon thermique, Tabac.</v>
      </c>
      <c r="AD37" s="15" t="str">
        <f>VLOOKUP(C37,Suppéments_SDG[],7,FALSE)</f>
        <v>Article 8</v>
      </c>
      <c r="AE37" s="15" t="str">
        <f>VLOOKUP(C37,Suppéments_SDG[],8,FALSE)</f>
        <v>NA</v>
      </c>
      <c r="AF37" s="15" t="str">
        <f>IF(VLOOKUP(C37,Extraction_MorningStar[],107,FALSE)="Oui","Oui",IF(VLOOKUP(C37,Extraction_MorningStar[],107,FALSE)="Non","Non",IF(VLOOKUP(C37,Extraction_MorningStar[],107,FALSE)=0,"Non")))</f>
        <v>Non</v>
      </c>
      <c r="AG37" s="15" t="str">
        <f>VLOOKUP(C37,Extraction_MorningStar[],15,FALSE)</f>
        <v>Bas</v>
      </c>
      <c r="AH37" s="15" t="str">
        <f t="shared" si="2"/>
        <v>O</v>
      </c>
      <c r="AI37" s="14" t="str">
        <f>IF(VLOOKUP($C37,Extraction_MorningStar[],72,FALSE)=0,"nul",IF(AND(VLOOKUP($C37,Extraction_MorningStar[],72,FALSE)&gt;0,VLOOKUP($C37,Extraction_MorningStar[],72,FALSE)&lt;1),"inf à 1%",IF(AND(VLOOKUP($C37,Extraction_MorningStar[],72,FALSE)&gt;=1,VLOOKUP($C37,Extraction_MorningStar[],72,FALSE)&lt;=5),"entre 1 et 5%",IF(AND(VLOOKUP($C37,Extraction_MorningStar[],72,FALSE)&gt;5,VLOOKUP($C37,Extraction_MorningStar[],72,FALSE)&lt;=10),"entre 5 et 10%",IF(AND(VLOOKUP($C37,Extraction_MorningStar[],72,FALSE)&gt;10,VLOOKUP($C37,Extraction_MorningStar[],72,FALSE)&lt;=50),"entre 10 et 50%",IF(AND(VLOOKUP($C37,Extraction_MorningStar[],72,FALSE)&gt;50,VLOOKUP($C37,Extraction_MorningStar[],72,FALSE)&lt;=100),"sup à 50%","NC"))))))</f>
        <v>nul</v>
      </c>
      <c r="AJ37" s="15" t="str">
        <f>IF(VLOOKUP($C37,Extraction_MorningStar[],66,FALSE)=0,"nul",IF(AND(VLOOKUP($C37,Extraction_MorningStar[],66,FALSE)&gt;0,VLOOKUP($C37,Extraction_MorningStar[],66,FALSE)&lt;1),"inf à 1%",IF(AND(VLOOKUP($C37,Extraction_MorningStar[],66,FALSE)&gt;=1,VLOOKUP($C37,Extraction_MorningStar[],66,FALSE)&lt;=5),"entre 1 et 5%",IF(AND(VLOOKUP($C37,Extraction_MorningStar[],66,FALSE)&gt;5,VLOOKUP($C37,Extraction_MorningStar[],66,FALSE)&lt;=10),"entre 5 et 10%",IF(AND(VLOOKUP($C37,Extraction_MorningStar[],66,FALSE)&gt;10,VLOOKUP($C37,Extraction_MorningStar[],66,FALSE)&lt;=50),"entre 10 et 50%",IF(AND(VLOOKUP($C37,Extraction_MorningStar[],66,FALSE)&gt;50,VLOOKUP($C37,Extraction_MorningStar[],66,FALSE)&lt;=100),"sup à 50%","NC"))))))</f>
        <v>entre 5 et 10%</v>
      </c>
      <c r="AK37" s="14" t="str">
        <f>IF(VLOOKUP($C37,Extraction_MorningStar[],63,FALSE)=0,"nul",IF(AND(VLOOKUP($C37,Extraction_MorningStar[],63,FALSE)&gt;0,VLOOKUP($C37,Extraction_MorningStar[],63,FALSE)&lt;1),"inf à 1%",IF(AND(VLOOKUP($C37,Extraction_MorningStar[],63,FALSE)&gt;=1,VLOOKUP($C37,Extraction_MorningStar[],63,FALSE)&lt;=5),"entre 1 et 5%",IF(AND(VLOOKUP($C37,Extraction_MorningStar[],63,FALSE)&gt;5,VLOOKUP($C37,Extraction_MorningStar[],63,FALSE)&lt;=10),"entre 5 et 10%",IF(AND(VLOOKUP($C37,Extraction_MorningStar[],63,FALSE)&gt;10,VLOOKUP($C37,Extraction_MorningStar[],63,FALSE)&lt;=50),"entre 10 et 50%",IF(AND(VLOOKUP($C37,Extraction_MorningStar[],63,FALSE)&gt;50,VLOOKUP($C37,Extraction_MorningStar[],63,FALSE)&lt;=100),"sup à 50%","NC"))))))</f>
        <v>entre 1 et 5%</v>
      </c>
      <c r="AL37" s="14" t="str">
        <f>IF(VLOOKUP($C37,Extraction_MorningStar[],60,FALSE)=0,"nul",IF(AND(VLOOKUP($C37,Extraction_MorningStar[],60,FALSE)&gt;0,VLOOKUP($C37,Extraction_MorningStar[],60,FALSE)&lt;1),"inf à 1%",IF(AND(VLOOKUP($C37,Extraction_MorningStar[],60,FALSE)&gt;=1,VLOOKUP($C37,Extraction_MorningStar[],60,FALSE)&lt;=5),"entre 1 et 5%",IF(AND(VLOOKUP($C37,Extraction_MorningStar[],60,FALSE)&gt;5,VLOOKUP($C37,Extraction_MorningStar[],60,FALSE)&lt;=10),"entre 5 et 10%",IF(AND(VLOOKUP($C37,Extraction_MorningStar[],60,FALSE)&gt;10,VLOOKUP($C37,Extraction_MorningStar[],60,FALSE)&lt;=50),"entre 10 et 50%",IF(AND(VLOOKUP($C37,Extraction_MorningStar[],60,FALSE)&gt;50,VLOOKUP($C37,Extraction_MorningStar[],60,FALSE)&lt;=100),"sup à 50%","NC"))))))</f>
        <v>nul</v>
      </c>
      <c r="AM37" s="14" t="str">
        <f>IF(VLOOKUP($C37,Extraction_MorningStar[],78,FALSE)=0,"nul",IF(AND(VLOOKUP($C37,Extraction_MorningStar[],78,FALSE)&gt;0,VLOOKUP($C37,Extraction_MorningStar[],78,FALSE)&lt;1),"inf à 1%",IF(AND(VLOOKUP($C37,Extraction_MorningStar[],78,FALSE)&gt;=1,VLOOKUP($C37,Extraction_MorningStar[],78,FALSE)&lt;=5),"entre 1 et 5%",IF(AND(VLOOKUP($C37,Extraction_MorningStar[],78,FALSE)&gt;5,VLOOKUP($C37,Extraction_MorningStar[],78,FALSE)&lt;=10),"entre 5 et 10%",IF(AND(VLOOKUP($C37,Extraction_MorningStar[],78,FALSE)&gt;10,VLOOKUP($C37,Extraction_MorningStar[],78,FALSE)&lt;=50),"entre 10 et 50%",IF(AND(VLOOKUP($C37,Extraction_MorningStar[],78,FALSE)&gt;50,VLOOKUP($C37,Extraction_MorningStar[],78,FALSE)&lt;=100),"sup à 50%","NC"))))))</f>
        <v>inf à 1%</v>
      </c>
      <c r="AN37" s="15" t="str">
        <f>IF(VLOOKUP($C37,Extraction_MorningStar[],84,FALSE)=0,"nul",IF(AND(VLOOKUP($C37,Extraction_MorningStar[],84,FALSE)&gt;0,VLOOKUP($C37,Extraction_MorningStar[],84,FALSE)&lt;1),"inf à 1%",IF(AND(VLOOKUP($C37,Extraction_MorningStar[],84,FALSE)&gt;=1,VLOOKUP($C37,Extraction_MorningStar[],84,FALSE)&lt;=5),"entre 1 et 5%",IF(AND(VLOOKUP($C37,Extraction_MorningStar[],84,FALSE)&gt;5,VLOOKUP($C37,Extraction_MorningStar[],84,FALSE)&lt;=10),"entre 5 et 10%",IF(AND(VLOOKUP($C37,Extraction_MorningStar[],84,FALSE)&gt;10,VLOOKUP($C37,Extraction_MorningStar[],84,FALSE)&lt;=50),"entre 10 et 50%",IF(AND(VLOOKUP($C37,Extraction_MorningStar[],84,FALSE)&gt;50,VLOOKUP($C37,Extraction_MorningStar[],84,FALSE)&lt;=100),"sup à 50%","NC"))))))</f>
        <v>entre 1 et 5%</v>
      </c>
      <c r="AO37" s="15" t="str">
        <f>IF(VLOOKUP($C37,Extraction_MorningStar[],87,FALSE)=0,"nul",IF(AND(VLOOKUP($C37,Extraction_MorningStar[],87,FALSE)&gt;0,VLOOKUP($C37,Extraction_MorningStar[],87,FALSE)&lt;1),"inf à 1%",IF(AND(VLOOKUP($C37,Extraction_MorningStar[],87,FALSE)&gt;=1,VLOOKUP($C37,Extraction_MorningStar[],87,FALSE)&lt;=5),"entre 1 et 5%",IF(AND(VLOOKUP($C37,Extraction_MorningStar[],87,FALSE)&gt;5,VLOOKUP($C37,Extraction_MorningStar[],87,FALSE)&lt;=10),"entre 5 et 10%",IF(AND(VLOOKUP($C37,Extraction_MorningStar[],87,FALSE)&gt;10,VLOOKUP($C37,Extraction_MorningStar[],87,FALSE)&lt;=50),"entre 10 et 50%",IF(AND(VLOOKUP($C37,Extraction_MorningStar[],87,FALSE)&gt;50,VLOOKUP($C37,Extraction_MorningStar[],87,FALSE)&lt;=100),"sup à 50%","NC"))))))</f>
        <v>entre 1 et 5%</v>
      </c>
      <c r="AP37" s="14" t="str">
        <f>IF(VLOOKUP($C37,Extraction_MorningStar[],90,FALSE)=0,"nul",IF(AND(VLOOKUP($C37,Extraction_MorningStar[],90,FALSE)&gt;0,VLOOKUP($C37,Extraction_MorningStar[],90,FALSE)&lt;1),"inf à 1%",IF(AND(VLOOKUP($C37,Extraction_MorningStar[],90,FALSE)&gt;=1,VLOOKUP($C37,Extraction_MorningStar[],90,FALSE)&lt;=5),"entre 1 et 5%",IF(AND(VLOOKUP($C37,Extraction_MorningStar[],90,FALSE)&gt;5,VLOOKUP($C37,Extraction_MorningStar[],90,FALSE)&lt;=10),"entre 5 et 10%",IF(AND(VLOOKUP($C37,Extraction_MorningStar[],90,FALSE)&gt;10,VLOOKUP($C37,Extraction_MorningStar[],90,FALSE)&lt;=50),"entre 10 et 50%",IF(AND(VLOOKUP($C37,Extraction_MorningStar[],90,FALSE)&gt;50,VLOOKUP($C37,Extraction_MorningStar[],90,FALSE)&lt;=100),"sup à 50%","NC"))))))</f>
        <v>nul</v>
      </c>
      <c r="AQ37" s="14" t="str">
        <f>IF(VLOOKUP($C37,Extraction_MorningStar[],93,FALSE)=0,"nul",IF(AND(VLOOKUP($C37,Extraction_MorningStar[],93,FALSE)&gt;0,VLOOKUP($C37,Extraction_MorningStar[],93,FALSE)&lt;1),"inf à 1%",IF(AND(VLOOKUP($C37,Extraction_MorningStar[],93,FALSE)&gt;=1,VLOOKUP($C37,Extraction_MorningStar[],93,FALSE)&lt;=5),"entre 1 et 5%",IF(AND(VLOOKUP($C37,Extraction_MorningStar[],93,FALSE)&gt;5,VLOOKUP($C37,Extraction_MorningStar[],93,FALSE)&lt;=10),"entre 5 et 10%",IF(AND(VLOOKUP($C37,Extraction_MorningStar[],93,FALSE)&gt;10,VLOOKUP($C37,Extraction_MorningStar[],93,FALSE)&lt;=50),"entre 10 et 50%",IF(AND(VLOOKUP($C37,Extraction_MorningStar[],93,FALSE)&gt;50,VLOOKUP($C37,Extraction_MorningStar[],93,FALSE)&lt;=100),"sup à 50%","NC"))))))</f>
        <v>nul</v>
      </c>
      <c r="AR37" s="14" t="str">
        <f>IF(VLOOKUP($C37,Extraction_MorningStar[],96,FALSE)=0,"nul",IF(AND(VLOOKUP($C37,Extraction_MorningStar[],96,FALSE)&gt;0,VLOOKUP($C37,Extraction_MorningStar[],96,FALSE)&lt;1),"inf à 1%",IF(AND(VLOOKUP($C37,Extraction_MorningStar[],96,FALSE)&gt;=1,VLOOKUP($C37,Extraction_MorningStar[],96,FALSE)&lt;=5),"entre 1 et 5%",IF(AND(VLOOKUP($C37,Extraction_MorningStar[],96,FALSE)&gt;5,VLOOKUP($C37,Extraction_MorningStar[],96,FALSE)&lt;=10),"entre 5 et 10%",IF(AND(VLOOKUP($C37,Extraction_MorningStar[],96,FALSE)&gt;10,VLOOKUP($C37,Extraction_MorningStar[],96,FALSE)&lt;=50),"entre 10 et 50%",IF(AND(VLOOKUP($C37,Extraction_MorningStar[],96,FALSE)&gt;50,VLOOKUP($C37,Extraction_MorningStar[],96,FALSE)&lt;=100),"sup à 50%","NC"))))))</f>
        <v>nul</v>
      </c>
      <c r="AS37" s="14" t="str">
        <f>IF(VLOOKUP($C37,Extraction_MorningStar[],99,FALSE)=0,"nul",IF(AND(VLOOKUP($C37,Extraction_MorningStar[],99,FALSE)&gt;0,VLOOKUP($C37,Extraction_MorningStar[],99,FALSE)&lt;1),"inf à 1%",IF(AND(VLOOKUP($C37,Extraction_MorningStar[],99,FALSE)&gt;=1,VLOOKUP($C37,Extraction_MorningStar[],99,FALSE)&lt;=5),"entre 1 et 5%",IF(AND(VLOOKUP($C37,Extraction_MorningStar[],99,FALSE)&gt;5,VLOOKUP($C37,Extraction_MorningStar[],99,FALSE)&lt;=10),"entre 5 et 10%",IF(AND(VLOOKUP($C37,Extraction_MorningStar[],99,FALSE)&gt;10,VLOOKUP($C37,Extraction_MorningStar[],99,FALSE)&lt;=50),"entre 10 et 50%",IF(AND(VLOOKUP($C37,Extraction_MorningStar[],99,FALSE)&gt;50,VLOOKUP($C37,Extraction_MorningStar[],99,FALSE)&lt;=100),"sup à 50%","NC"))))))</f>
        <v>nul</v>
      </c>
      <c r="AT37" s="16" t="str">
        <f>IF(VLOOKUP($C37,Extraction_MorningStar[],81,FALSE)=0,"nul",IF(AND(VLOOKUP($C37,Extraction_MorningStar[],81,FALSE)&gt;0,VLOOKUP($C37,Extraction_MorningStar[],81,FALSE)&lt;1),"inf à 1%",IF(AND(VLOOKUP($C37,Extraction_MorningStar[],81,FALSE)&gt;=1,VLOOKUP($C37,Extraction_MorningStar[],81,FALSE)&lt;=5),"entre 1 et 5%",IF(AND(VLOOKUP($C37,Extraction_MorningStar[],81,FALSE)&gt;5,VLOOKUP($C37,Extraction_MorningStar[],81,FALSE)&lt;=10),"entre 5 et 10%",IF(AND(VLOOKUP($C37,Extraction_MorningStar[],81,FALSE)&gt;10,VLOOKUP($C37,Extraction_MorningStar[],81,FALSE)&lt;=50),"entre 10 et 50%",IF(AND(VLOOKUP($C37,Extraction_MorningStar[],81,FALSE)&gt;50,VLOOKUP($C37,Extraction_MorningStar[],81,FALSE)&lt;=100),"sup à 50%","NC"))))))</f>
        <v>nul</v>
      </c>
      <c r="AU37" s="16" t="str">
        <f>IF(VLOOKUP($C37,Extraction_MorningStar[],102,FALSE)=0,"nul",IF(AND(VLOOKUP($C37,Extraction_MorningStar[],102,FALSE)&gt;0,VLOOKUP($C37,Extraction_MorningStar[],102,FALSE)&lt;1),"inf à 1%",IF(AND(VLOOKUP($C37,Extraction_MorningStar[],102,FALSE)&gt;=1,VLOOKUP($C37,Extraction_MorningStar[],102,FALSE)&lt;=5),"entre 1 et 5%",IF(AND(VLOOKUP($C37,Extraction_MorningStar[],102,FALSE)&gt;5,VLOOKUP($C37,Extraction_MorningStar[],102,FALSE)&lt;=10),"entre 5 et 10%",IF(AND(VLOOKUP($C37,Extraction_MorningStar[],102,FALSE)&gt;10,VLOOKUP($C37,Extraction_MorningStar[],102,FALSE)&lt;=50),"entre 10 et 50%",IF(AND(VLOOKUP($C37,Extraction_MorningStar[],102,FALSE)&gt;50,VLOOKUP($C37,Extraction_MorningStar[],102,FALSE)&lt;=100),"sup à 50%","NC"))))))</f>
        <v>nul</v>
      </c>
      <c r="AV37" s="15">
        <v>5</v>
      </c>
      <c r="AW37" s="17">
        <f>VLOOKUP(C37,Extraction_MorningStar[],223,FALSE)</f>
        <v>6</v>
      </c>
    </row>
    <row r="38" spans="1:49" x14ac:dyDescent="0.25">
      <c r="A38" t="s">
        <v>34</v>
      </c>
      <c r="B38" t="s">
        <v>911</v>
      </c>
      <c r="C38" s="35" t="s">
        <v>439</v>
      </c>
      <c r="D38" s="36" t="str">
        <f>VLOOKUP(Source!C38,Extraction_MorningStar[[ISIN]:[Catégorie Globale]],13,FALSE)</f>
        <v>Actions Europe Gdes Cap.</v>
      </c>
      <c r="E38" s="38" t="str">
        <f>VLOOKUP(C38,Extraction_MorningStar[[ISIN]:[Name]],2,FALSE)</f>
        <v>Ecofi Trajectoires Durables C</v>
      </c>
      <c r="F38" s="19" t="s">
        <v>36</v>
      </c>
      <c r="G38" s="15" t="str">
        <f>VLOOKUP(Source!C38,Extraction_MorningStar[[ISIN]:[Catégorie Morningstar]],11,FALSE)</f>
        <v>Europe Fonds ouverts  - Actions Zone Euro Flex Cap</v>
      </c>
      <c r="H38" s="15" t="str">
        <f t="shared" si="0"/>
        <v>Zone Euro</v>
      </c>
      <c r="I38" s="47" t="str">
        <f>VLOOKUP(C38,Extraction_MorningStar[],230,FALSE)</f>
        <v>Euroland</v>
      </c>
      <c r="J38" s="33" t="str">
        <f>VLOOKUP(C38,Extraction_MorningStar[],221,FALSE)</f>
        <v>EURO STOXX NR EUR</v>
      </c>
      <c r="K38" s="15">
        <f>VLOOKUP(C38,Extraction_MorningStar[[ISIN]:[Management Fee]],6,FALSE)</f>
        <v>1.2</v>
      </c>
      <c r="L38" s="34">
        <f>IF(VLOOKUP(C38,Extraction_MorningStar[[ISIN]:[Notation  Morningstar]],10,FALSE)=0,"Non noté",VLOOKUP(C38,Extraction_MorningStar[[ISIN]:[Notation  Morningstar]],10,FALSE))</f>
        <v>5</v>
      </c>
      <c r="M38" s="33" t="str">
        <f>VLOOKUP(C38,Extraction_MS_02022022!$A$2:$C$44,3,FALSE)</f>
        <v>Ecofi Investissements</v>
      </c>
      <c r="N38" s="33">
        <f>VLOOKUP(C38,Extraction_MorningStar[],210,FALSE)</f>
        <v>-18.346329999999998</v>
      </c>
      <c r="O38" s="33">
        <f>VLOOKUP(C38,Extraction_MorningStar[],211,FALSE)</f>
        <v>18.095079999999999</v>
      </c>
      <c r="P38" s="33">
        <f>VLOOKUP(C38,Extraction_MorningStar[],212,FALSE)</f>
        <v>28.54684</v>
      </c>
      <c r="Q38" s="33">
        <f>VLOOKUP(C38,Extraction_MorningStar[],212,FALSE)</f>
        <v>28.54684</v>
      </c>
      <c r="R38" s="33">
        <f>VLOOKUP(C38,Extraction_MorningStar[],213,FALSE)</f>
        <v>7.5844699999999996</v>
      </c>
      <c r="S38" s="15" t="s">
        <v>907</v>
      </c>
      <c r="T38" s="15"/>
      <c r="U38" s="15" t="str">
        <f t="shared" si="1"/>
        <v>Label ISR public</v>
      </c>
      <c r="V38" s="15" t="str">
        <f>IF(VLOOKUP(C38,Extraction_MorningStar[],224,FALSE)="Oui","Oui","Non")</f>
        <v>Oui</v>
      </c>
      <c r="W38" s="15" t="str">
        <f>IF(COUNTIF(ISIN_Greenfin!$A$1:$A$207,Source!C38)&gt;0,"Oui","Non")</f>
        <v>Non</v>
      </c>
      <c r="X38" s="15" t="str">
        <f>IF(COUNTIF(ISIN_Finansol!$A$1:$A$146,Source!C38)&gt;0,"Oui","Non")</f>
        <v>Non</v>
      </c>
      <c r="Y38" s="15" t="str">
        <f>VLOOKUP(C38,Suppéments_SDG[],3,FALSE)</f>
        <v>Non</v>
      </c>
      <c r="Z38" s="15" t="str">
        <f>VLOOKUP(C38,Suppéments_SDG[],4,FALSE)</f>
        <v>Oui</v>
      </c>
      <c r="AA38" s="15" t="str">
        <f>VLOOKUP(C38,Suppéments_SDG[],5,FALSE)</f>
        <v>Non</v>
      </c>
      <c r="AB38" s="15" t="str">
        <f>VLOOKUP(C38,Suppéments_SDG[],6,FALSE)</f>
        <v>Oui</v>
      </c>
      <c r="AC38" s="15" t="str">
        <f>IF(VLOOKUP($C38,Extraction_MorningStar[],191,FALSE)="Oui","Pornographie, ","")&amp;IF(VLOOKUP($C38,Extraction_MorningStar[],192,FALSE)="Oui","Alcool, ","")&amp;IF(VLOOKUP($C38,Extraction_MorningStar[],193,FALSE)="Oui","Tests sur les animaux, ","")&amp;IF(VLOOKUP($C38,Extraction_MorningStar[],194,FALSE)="Oui","Armes controversées, ","")&amp;IF(VLOOKUP($C38,Extraction_MorningStar[],195,FALSE)="Oui","Fourrures et  cuirs, ","")&amp;IF(VLOOKUP($C38,Extraction_MorningStar[],196,FALSE)="Oui","Jeux d'argent, ","")&amp;IF(VLOOKUP($C38,Extraction_MorningStar[],197,FALSE)="Oui","OGM, ","")&amp;IF(VLOOKUP($C38,Extraction_MorningStar[],198,FALSE)="Oui","Armées privées, ","")&amp;IF(VLOOKUP($C38,Extraction_MorningStar[],199,FALSE)="Oui","Nucléaire, ","")&amp;IF(VLOOKUP($C38,Extraction_MorningStar[],200,FALSE)="Oui","Huile de palme, ","")&amp;IF(VLOOKUP($C38,Extraction_MorningStar[],201,FALSE)="Oui","Pesticides, ","")&amp;IF(VLOOKUP($C38,Extraction_MorningStar[],202,FALSE)="Oui","Armes portatives, ","")&amp;IF(VLOOKUP($C38,Extraction_MorningStar[],203,FALSE)="Oui","Charbon thermique, ","")&amp;IF(VLOOKUP($C38,Extraction_MorningStar[],204,FALSE)="Oui","Tabac.","")</f>
        <v>Armes controversées, Jeux d'argent, Charbon thermique, Tabac.</v>
      </c>
      <c r="AD38" s="15" t="str">
        <f>VLOOKUP(C38,Suppéments_SDG[],7,FALSE)</f>
        <v>Article 9</v>
      </c>
      <c r="AE38" s="15" t="str">
        <f>VLOOKUP(C38,Suppéments_SDG[],8,FALSE)</f>
        <v>3, 4, 6, 7, 9, 11, 12, 13, 14, 15</v>
      </c>
      <c r="AF38" s="15" t="str">
        <f>IF(VLOOKUP(C38,Extraction_MorningStar[],107,FALSE)="Oui","Oui",IF(VLOOKUP(C38,Extraction_MorningStar[],107,FALSE)="Non","Non",IF(VLOOKUP(C38,Extraction_MorningStar[],107,FALSE)=0,"Non")))</f>
        <v>Non</v>
      </c>
      <c r="AG38" s="15" t="str">
        <f>VLOOKUP(C38,Extraction_MorningStar[],15,FALSE)</f>
        <v>Au dessus de la moyenne</v>
      </c>
      <c r="AH38" s="15" t="str">
        <f t="shared" si="2"/>
        <v>OOOO</v>
      </c>
      <c r="AI38" s="14" t="str">
        <f>IF(VLOOKUP($C38,Extraction_MorningStar[],72,FALSE)=0,"nul",IF(AND(VLOOKUP($C38,Extraction_MorningStar[],72,FALSE)&gt;0,VLOOKUP($C38,Extraction_MorningStar[],72,FALSE)&lt;1),"inf à 1%",IF(AND(VLOOKUP($C38,Extraction_MorningStar[],72,FALSE)&gt;=1,VLOOKUP($C38,Extraction_MorningStar[],72,FALSE)&lt;=5),"entre 1 et 5%",IF(AND(VLOOKUP($C38,Extraction_MorningStar[],72,FALSE)&gt;5,VLOOKUP($C38,Extraction_MorningStar[],72,FALSE)&lt;=10),"entre 5 et 10%",IF(AND(VLOOKUP($C38,Extraction_MorningStar[],72,FALSE)&gt;10,VLOOKUP($C38,Extraction_MorningStar[],72,FALSE)&lt;=50),"entre 10 et 50%",IF(AND(VLOOKUP($C38,Extraction_MorningStar[],72,FALSE)&gt;50,VLOOKUP($C38,Extraction_MorningStar[],72,FALSE)&lt;=100),"sup à 50%","NC"))))))</f>
        <v>nul</v>
      </c>
      <c r="AJ38" s="15" t="str">
        <f>IF(VLOOKUP($C38,Extraction_MorningStar[],66,FALSE)=0,"nul",IF(AND(VLOOKUP($C38,Extraction_MorningStar[],66,FALSE)&gt;0,VLOOKUP($C38,Extraction_MorningStar[],66,FALSE)&lt;1),"inf à 1%",IF(AND(VLOOKUP($C38,Extraction_MorningStar[],66,FALSE)&gt;=1,VLOOKUP($C38,Extraction_MorningStar[],66,FALSE)&lt;=5),"entre 1 et 5%",IF(AND(VLOOKUP($C38,Extraction_MorningStar[],66,FALSE)&gt;5,VLOOKUP($C38,Extraction_MorningStar[],66,FALSE)&lt;=10),"entre 5 et 10%",IF(AND(VLOOKUP($C38,Extraction_MorningStar[],66,FALSE)&gt;10,VLOOKUP($C38,Extraction_MorningStar[],66,FALSE)&lt;=50),"entre 10 et 50%",IF(AND(VLOOKUP($C38,Extraction_MorningStar[],66,FALSE)&gt;50,VLOOKUP($C38,Extraction_MorningStar[],66,FALSE)&lt;=100),"sup à 50%","NC"))))))</f>
        <v>entre 10 et 50%</v>
      </c>
      <c r="AK38" s="14" t="str">
        <f>IF(VLOOKUP($C38,Extraction_MorningStar[],63,FALSE)=0,"nul",IF(AND(VLOOKUP($C38,Extraction_MorningStar[],63,FALSE)&gt;0,VLOOKUP($C38,Extraction_MorningStar[],63,FALSE)&lt;1),"inf à 1%",IF(AND(VLOOKUP($C38,Extraction_MorningStar[],63,FALSE)&gt;=1,VLOOKUP($C38,Extraction_MorningStar[],63,FALSE)&lt;=5),"entre 1 et 5%",IF(AND(VLOOKUP($C38,Extraction_MorningStar[],63,FALSE)&gt;5,VLOOKUP($C38,Extraction_MorningStar[],63,FALSE)&lt;=10),"entre 5 et 10%",IF(AND(VLOOKUP($C38,Extraction_MorningStar[],63,FALSE)&gt;10,VLOOKUP($C38,Extraction_MorningStar[],63,FALSE)&lt;=50),"entre 10 et 50%",IF(AND(VLOOKUP($C38,Extraction_MorningStar[],63,FALSE)&gt;50,VLOOKUP($C38,Extraction_MorningStar[],63,FALSE)&lt;=100),"sup à 50%","NC"))))))</f>
        <v>nul</v>
      </c>
      <c r="AL38" s="14" t="str">
        <f>IF(VLOOKUP($C38,Extraction_MorningStar[],60,FALSE)=0,"nul",IF(AND(VLOOKUP($C38,Extraction_MorningStar[],60,FALSE)&gt;0,VLOOKUP($C38,Extraction_MorningStar[],60,FALSE)&lt;1),"inf à 1%",IF(AND(VLOOKUP($C38,Extraction_MorningStar[],60,FALSE)&gt;=1,VLOOKUP($C38,Extraction_MorningStar[],60,FALSE)&lt;=5),"entre 1 et 5%",IF(AND(VLOOKUP($C38,Extraction_MorningStar[],60,FALSE)&gt;5,VLOOKUP($C38,Extraction_MorningStar[],60,FALSE)&lt;=10),"entre 5 et 10%",IF(AND(VLOOKUP($C38,Extraction_MorningStar[],60,FALSE)&gt;10,VLOOKUP($C38,Extraction_MorningStar[],60,FALSE)&lt;=50),"entre 10 et 50%",IF(AND(VLOOKUP($C38,Extraction_MorningStar[],60,FALSE)&gt;50,VLOOKUP($C38,Extraction_MorningStar[],60,FALSE)&lt;=100),"sup à 50%","NC"))))))</f>
        <v>nul</v>
      </c>
      <c r="AM38" s="14" t="str">
        <f>IF(VLOOKUP($C38,Extraction_MorningStar[],78,FALSE)=0,"nul",IF(AND(VLOOKUP($C38,Extraction_MorningStar[],78,FALSE)&gt;0,VLOOKUP($C38,Extraction_MorningStar[],78,FALSE)&lt;1),"inf à 1%",IF(AND(VLOOKUP($C38,Extraction_MorningStar[],78,FALSE)&gt;=1,VLOOKUP($C38,Extraction_MorningStar[],78,FALSE)&lt;=5),"entre 1 et 5%",IF(AND(VLOOKUP($C38,Extraction_MorningStar[],78,FALSE)&gt;5,VLOOKUP($C38,Extraction_MorningStar[],78,FALSE)&lt;=10),"entre 5 et 10%",IF(AND(VLOOKUP($C38,Extraction_MorningStar[],78,FALSE)&gt;10,VLOOKUP($C38,Extraction_MorningStar[],78,FALSE)&lt;=50),"entre 10 et 50%",IF(AND(VLOOKUP($C38,Extraction_MorningStar[],78,FALSE)&gt;50,VLOOKUP($C38,Extraction_MorningStar[],78,FALSE)&lt;=100),"sup à 50%","NC"))))))</f>
        <v>nul</v>
      </c>
      <c r="AN38" s="15" t="str">
        <f>IF(VLOOKUP($C38,Extraction_MorningStar[],84,FALSE)=0,"nul",IF(AND(VLOOKUP($C38,Extraction_MorningStar[],84,FALSE)&gt;0,VLOOKUP($C38,Extraction_MorningStar[],84,FALSE)&lt;1),"inf à 1%",IF(AND(VLOOKUP($C38,Extraction_MorningStar[],84,FALSE)&gt;=1,VLOOKUP($C38,Extraction_MorningStar[],84,FALSE)&lt;=5),"entre 1 et 5%",IF(AND(VLOOKUP($C38,Extraction_MorningStar[],84,FALSE)&gt;5,VLOOKUP($C38,Extraction_MorningStar[],84,FALSE)&lt;=10),"entre 5 et 10%",IF(AND(VLOOKUP($C38,Extraction_MorningStar[],84,FALSE)&gt;10,VLOOKUP($C38,Extraction_MorningStar[],84,FALSE)&lt;=50),"entre 10 et 50%",IF(AND(VLOOKUP($C38,Extraction_MorningStar[],84,FALSE)&gt;50,VLOOKUP($C38,Extraction_MorningStar[],84,FALSE)&lt;=100),"sup à 50%","NC"))))))</f>
        <v>nul</v>
      </c>
      <c r="AO38" s="15" t="str">
        <f>IF(VLOOKUP($C38,Extraction_MorningStar[],87,FALSE)=0,"nul",IF(AND(VLOOKUP($C38,Extraction_MorningStar[],87,FALSE)&gt;0,VLOOKUP($C38,Extraction_MorningStar[],87,FALSE)&lt;1),"inf à 1%",IF(AND(VLOOKUP($C38,Extraction_MorningStar[],87,FALSE)&gt;=1,VLOOKUP($C38,Extraction_MorningStar[],87,FALSE)&lt;=5),"entre 1 et 5%",IF(AND(VLOOKUP($C38,Extraction_MorningStar[],87,FALSE)&gt;5,VLOOKUP($C38,Extraction_MorningStar[],87,FALSE)&lt;=10),"entre 5 et 10%",IF(AND(VLOOKUP($C38,Extraction_MorningStar[],87,FALSE)&gt;10,VLOOKUP($C38,Extraction_MorningStar[],87,FALSE)&lt;=50),"entre 10 et 50%",IF(AND(VLOOKUP($C38,Extraction_MorningStar[],87,FALSE)&gt;50,VLOOKUP($C38,Extraction_MorningStar[],87,FALSE)&lt;=100),"sup à 50%","NC"))))))</f>
        <v>entre 5 et 10%</v>
      </c>
      <c r="AP38" s="14" t="str">
        <f>IF(VLOOKUP($C38,Extraction_MorningStar[],90,FALSE)=0,"nul",IF(AND(VLOOKUP($C38,Extraction_MorningStar[],90,FALSE)&gt;0,VLOOKUP($C38,Extraction_MorningStar[],90,FALSE)&lt;1),"inf à 1%",IF(AND(VLOOKUP($C38,Extraction_MorningStar[],90,FALSE)&gt;=1,VLOOKUP($C38,Extraction_MorningStar[],90,FALSE)&lt;=5),"entre 1 et 5%",IF(AND(VLOOKUP($C38,Extraction_MorningStar[],90,FALSE)&gt;5,VLOOKUP($C38,Extraction_MorningStar[],90,FALSE)&lt;=10),"entre 5 et 10%",IF(AND(VLOOKUP($C38,Extraction_MorningStar[],90,FALSE)&gt;10,VLOOKUP($C38,Extraction_MorningStar[],90,FALSE)&lt;=50),"entre 10 et 50%",IF(AND(VLOOKUP($C38,Extraction_MorningStar[],90,FALSE)&gt;50,VLOOKUP($C38,Extraction_MorningStar[],90,FALSE)&lt;=100),"sup à 50%","NC"))))))</f>
        <v>nul</v>
      </c>
      <c r="AQ38" s="14" t="str">
        <f>IF(VLOOKUP($C38,Extraction_MorningStar[],93,FALSE)=0,"nul",IF(AND(VLOOKUP($C38,Extraction_MorningStar[],93,FALSE)&gt;0,VLOOKUP($C38,Extraction_MorningStar[],93,FALSE)&lt;1),"inf à 1%",IF(AND(VLOOKUP($C38,Extraction_MorningStar[],93,FALSE)&gt;=1,VLOOKUP($C38,Extraction_MorningStar[],93,FALSE)&lt;=5),"entre 1 et 5%",IF(AND(VLOOKUP($C38,Extraction_MorningStar[],93,FALSE)&gt;5,VLOOKUP($C38,Extraction_MorningStar[],93,FALSE)&lt;=10),"entre 5 et 10%",IF(AND(VLOOKUP($C38,Extraction_MorningStar[],93,FALSE)&gt;10,VLOOKUP($C38,Extraction_MorningStar[],93,FALSE)&lt;=50),"entre 10 et 50%",IF(AND(VLOOKUP($C38,Extraction_MorningStar[],93,FALSE)&gt;50,VLOOKUP($C38,Extraction_MorningStar[],93,FALSE)&lt;=100),"sup à 50%","NC"))))))</f>
        <v>nul</v>
      </c>
      <c r="AR38" s="14" t="str">
        <f>IF(VLOOKUP($C38,Extraction_MorningStar[],96,FALSE)=0,"nul",IF(AND(VLOOKUP($C38,Extraction_MorningStar[],96,FALSE)&gt;0,VLOOKUP($C38,Extraction_MorningStar[],96,FALSE)&lt;1),"inf à 1%",IF(AND(VLOOKUP($C38,Extraction_MorningStar[],96,FALSE)&gt;=1,VLOOKUP($C38,Extraction_MorningStar[],96,FALSE)&lt;=5),"entre 1 et 5%",IF(AND(VLOOKUP($C38,Extraction_MorningStar[],96,FALSE)&gt;5,VLOOKUP($C38,Extraction_MorningStar[],96,FALSE)&lt;=10),"entre 5 et 10%",IF(AND(VLOOKUP($C38,Extraction_MorningStar[],96,FALSE)&gt;10,VLOOKUP($C38,Extraction_MorningStar[],96,FALSE)&lt;=50),"entre 10 et 50%",IF(AND(VLOOKUP($C38,Extraction_MorningStar[],96,FALSE)&gt;50,VLOOKUP($C38,Extraction_MorningStar[],96,FALSE)&lt;=100),"sup à 50%","NC"))))))</f>
        <v>nul</v>
      </c>
      <c r="AS38" s="14" t="str">
        <f>IF(VLOOKUP($C38,Extraction_MorningStar[],99,FALSE)=0,"nul",IF(AND(VLOOKUP($C38,Extraction_MorningStar[],99,FALSE)&gt;0,VLOOKUP($C38,Extraction_MorningStar[],99,FALSE)&lt;1),"inf à 1%",IF(AND(VLOOKUP($C38,Extraction_MorningStar[],99,FALSE)&gt;=1,VLOOKUP($C38,Extraction_MorningStar[],99,FALSE)&lt;=5),"entre 1 et 5%",IF(AND(VLOOKUP($C38,Extraction_MorningStar[],99,FALSE)&gt;5,VLOOKUP($C38,Extraction_MorningStar[],99,FALSE)&lt;=10),"entre 5 et 10%",IF(AND(VLOOKUP($C38,Extraction_MorningStar[],99,FALSE)&gt;10,VLOOKUP($C38,Extraction_MorningStar[],99,FALSE)&lt;=50),"entre 10 et 50%",IF(AND(VLOOKUP($C38,Extraction_MorningStar[],99,FALSE)&gt;50,VLOOKUP($C38,Extraction_MorningStar[],99,FALSE)&lt;=100),"sup à 50%","NC"))))))</f>
        <v>nul</v>
      </c>
      <c r="AT38" s="16" t="str">
        <f>IF(VLOOKUP($C38,Extraction_MorningStar[],81,FALSE)=0,"nul",IF(AND(VLOOKUP($C38,Extraction_MorningStar[],81,FALSE)&gt;0,VLOOKUP($C38,Extraction_MorningStar[],81,FALSE)&lt;1),"inf à 1%",IF(AND(VLOOKUP($C38,Extraction_MorningStar[],81,FALSE)&gt;=1,VLOOKUP($C38,Extraction_MorningStar[],81,FALSE)&lt;=5),"entre 1 et 5%",IF(AND(VLOOKUP($C38,Extraction_MorningStar[],81,FALSE)&gt;5,VLOOKUP($C38,Extraction_MorningStar[],81,FALSE)&lt;=10),"entre 5 et 10%",IF(AND(VLOOKUP($C38,Extraction_MorningStar[],81,FALSE)&gt;10,VLOOKUP($C38,Extraction_MorningStar[],81,FALSE)&lt;=50),"entre 10 et 50%",IF(AND(VLOOKUP($C38,Extraction_MorningStar[],81,FALSE)&gt;50,VLOOKUP($C38,Extraction_MorningStar[],81,FALSE)&lt;=100),"sup à 50%","NC"))))))</f>
        <v>nul</v>
      </c>
      <c r="AU38" s="16" t="str">
        <f>IF(VLOOKUP($C38,Extraction_MorningStar[],102,FALSE)=0,"nul",IF(AND(VLOOKUP($C38,Extraction_MorningStar[],102,FALSE)&gt;0,VLOOKUP($C38,Extraction_MorningStar[],102,FALSE)&lt;1),"inf à 1%",IF(AND(VLOOKUP($C38,Extraction_MorningStar[],102,FALSE)&gt;=1,VLOOKUP($C38,Extraction_MorningStar[],102,FALSE)&lt;=5),"entre 1 et 5%",IF(AND(VLOOKUP($C38,Extraction_MorningStar[],102,FALSE)&gt;5,VLOOKUP($C38,Extraction_MorningStar[],102,FALSE)&lt;=10),"entre 5 et 10%",IF(AND(VLOOKUP($C38,Extraction_MorningStar[],102,FALSE)&gt;10,VLOOKUP($C38,Extraction_MorningStar[],102,FALSE)&lt;=50),"entre 10 et 50%",IF(AND(VLOOKUP($C38,Extraction_MorningStar[],102,FALSE)&gt;50,VLOOKUP($C38,Extraction_MorningStar[],102,FALSE)&lt;=100),"sup à 50%","NC"))))))</f>
        <v>nul</v>
      </c>
      <c r="AV38" s="15">
        <v>5</v>
      </c>
      <c r="AW38" s="17">
        <f>VLOOKUP(C38,Extraction_MorningStar[],223,FALSE)</f>
        <v>6</v>
      </c>
    </row>
    <row r="39" spans="1:49" x14ac:dyDescent="0.25">
      <c r="A39" t="s">
        <v>34</v>
      </c>
      <c r="B39" t="s">
        <v>911</v>
      </c>
      <c r="C39" s="35" t="s">
        <v>441</v>
      </c>
      <c r="D39" s="36" t="str">
        <f>VLOOKUP(Source!C39,Extraction_MorningStar[[ISIN]:[Catégorie Globale]],13,FALSE)</f>
        <v>Actions Europe Gdes Cap.</v>
      </c>
      <c r="E39" s="38" t="str">
        <f>VLOOKUP(C39,Extraction_MorningStar[[ISIN]:[Name]],2,FALSE)</f>
        <v>DNCA Invest SRI Norden Eur A EUR</v>
      </c>
      <c r="F39" s="19" t="s">
        <v>36</v>
      </c>
      <c r="G39" s="15" t="str">
        <f>VLOOKUP(Source!C39,Extraction_MorningStar[[ISIN]:[Catégorie Morningstar]],11,FALSE)</f>
        <v>Europe Fonds ouverts  - Actions Europe Flex Cap</v>
      </c>
      <c r="H39" s="15" t="str">
        <f t="shared" si="0"/>
        <v>Europe du Nord</v>
      </c>
      <c r="I39" s="47" t="str">
        <f>VLOOKUP(C39,Extraction_MorningStar[],230,FALSE)</f>
        <v>Europe (North)</v>
      </c>
      <c r="J39" s="33" t="str">
        <f>VLOOKUP(C39,Extraction_MorningStar[],221,FALSE)</f>
        <v>(MSCI United Kingdom NR EUR) 10.000% + ( MSCI Nordic Countries NR EUR) 40.000% + (SIX SMI TR CHF) 15.000% + (FSE DAX TR EUR) 35.000%</v>
      </c>
      <c r="K39" s="15">
        <f>VLOOKUP(C39,Extraction_MorningStar[[ISIN]:[Management Fee]],6,FALSE)</f>
        <v>2</v>
      </c>
      <c r="L39" s="34">
        <f>IF(VLOOKUP(C39,Extraction_MorningStar[[ISIN]:[Notation  Morningstar]],10,FALSE)=0,"Non noté",VLOOKUP(C39,Extraction_MorningStar[[ISIN]:[Notation  Morningstar]],10,FALSE))</f>
        <v>5</v>
      </c>
      <c r="M39" s="33" t="str">
        <f>VLOOKUP(C39,Extraction_MS_02022022!$A$2:$C$44,3,FALSE)</f>
        <v>DNCA Finance</v>
      </c>
      <c r="N39" s="33">
        <f>VLOOKUP(C39,Extraction_MorningStar[],210,FALSE)</f>
        <v>-33.278500000000001</v>
      </c>
      <c r="O39" s="33">
        <f>VLOOKUP(C39,Extraction_MorningStar[],211,FALSE)</f>
        <v>38.628590000000003</v>
      </c>
      <c r="P39" s="33">
        <f>VLOOKUP(C39,Extraction_MorningStar[],212,FALSE)</f>
        <v>30.24166</v>
      </c>
      <c r="Q39" s="33">
        <f>VLOOKUP(C39,Extraction_MorningStar[],212,FALSE)</f>
        <v>30.24166</v>
      </c>
      <c r="R39" s="33">
        <f>VLOOKUP(C39,Extraction_MorningStar[],213,FALSE)</f>
        <v>6.8698800000000002</v>
      </c>
      <c r="S39" s="15" t="s">
        <v>907</v>
      </c>
      <c r="T39" s="15"/>
      <c r="U39" s="15" t="str">
        <f t="shared" si="1"/>
        <v>Label ISR public</v>
      </c>
      <c r="V39" s="15" t="str">
        <f>IF(VLOOKUP(C39,Extraction_MorningStar[],224,FALSE)="Oui","Oui","Non")</f>
        <v>Oui</v>
      </c>
      <c r="W39" s="15" t="str">
        <f>IF(COUNTIF(ISIN_Greenfin!$A$1:$A$207,Source!C39)&gt;0,"Oui","Non")</f>
        <v>Non</v>
      </c>
      <c r="X39" s="15" t="str">
        <f>IF(COUNTIF(ISIN_Finansol!$A$1:$A$146,Source!C39)&gt;0,"Oui","Non")</f>
        <v>Non</v>
      </c>
      <c r="Y39" s="15" t="str">
        <f>VLOOKUP(C39,Suppéments_SDG[],3,FALSE)</f>
        <v>Non</v>
      </c>
      <c r="Z39" s="15" t="str">
        <f>VLOOKUP(C39,Suppéments_SDG[],4,FALSE)</f>
        <v>Oui</v>
      </c>
      <c r="AA39" s="15" t="str">
        <f>VLOOKUP(C39,Suppéments_SDG[],5,FALSE)</f>
        <v>Non</v>
      </c>
      <c r="AB39" s="15" t="str">
        <f>VLOOKUP(C39,Suppéments_SDG[],6,FALSE)</f>
        <v>Oui</v>
      </c>
      <c r="AC39" s="15" t="str">
        <f>IF(VLOOKUP($C39,Extraction_MorningStar[],191,FALSE)="Oui","Pornographie, ","")&amp;IF(VLOOKUP($C39,Extraction_MorningStar[],192,FALSE)="Oui","Alcool, ","")&amp;IF(VLOOKUP($C39,Extraction_MorningStar[],193,FALSE)="Oui","Tests sur les animaux, ","")&amp;IF(VLOOKUP($C39,Extraction_MorningStar[],194,FALSE)="Oui","Armes controversées, ","")&amp;IF(VLOOKUP($C39,Extraction_MorningStar[],195,FALSE)="Oui","Fourrures et  cuirs, ","")&amp;IF(VLOOKUP($C39,Extraction_MorningStar[],196,FALSE)="Oui","Jeux d'argent, ","")&amp;IF(VLOOKUP($C39,Extraction_MorningStar[],197,FALSE)="Oui","OGM, ","")&amp;IF(VLOOKUP($C39,Extraction_MorningStar[],198,FALSE)="Oui","Armées privées, ","")&amp;IF(VLOOKUP($C39,Extraction_MorningStar[],199,FALSE)="Oui","Nucléaire, ","")&amp;IF(VLOOKUP($C39,Extraction_MorningStar[],200,FALSE)="Oui","Huile de palme, ","")&amp;IF(VLOOKUP($C39,Extraction_MorningStar[],201,FALSE)="Oui","Pesticides, ","")&amp;IF(VLOOKUP($C39,Extraction_MorningStar[],202,FALSE)="Oui","Armes portatives, ","")&amp;IF(VLOOKUP($C39,Extraction_MorningStar[],203,FALSE)="Oui","Charbon thermique, ","")&amp;IF(VLOOKUP($C39,Extraction_MorningStar[],204,FALSE)="Oui","Tabac.","")</f>
        <v xml:space="preserve">Armes controversées, </v>
      </c>
      <c r="AD39" s="15" t="str">
        <f>VLOOKUP(C39,Suppéments_SDG[],7,FALSE)</f>
        <v>Article 8</v>
      </c>
      <c r="AE39" s="15" t="str">
        <f>VLOOKUP(C39,Suppéments_SDG[],8,FALSE)</f>
        <v>3, 7, 9, 12, 13</v>
      </c>
      <c r="AF39" s="15" t="str">
        <f>IF(VLOOKUP(C39,Extraction_MorningStar[],107,FALSE)="Oui","Oui",IF(VLOOKUP(C39,Extraction_MorningStar[],107,FALSE)="Non","Non",IF(VLOOKUP(C39,Extraction_MorningStar[],107,FALSE)=0,"Non")))</f>
        <v>Oui</v>
      </c>
      <c r="AG39" s="15" t="str">
        <f>VLOOKUP(C39,Extraction_MorningStar[],15,FALSE)</f>
        <v>Moyenne</v>
      </c>
      <c r="AH39" s="15" t="str">
        <f t="shared" si="2"/>
        <v>OOO</v>
      </c>
      <c r="AI39" s="14" t="str">
        <f>IF(VLOOKUP($C39,Extraction_MorningStar[],72,FALSE)=0,"nul",IF(AND(VLOOKUP($C39,Extraction_MorningStar[],72,FALSE)&gt;0,VLOOKUP($C39,Extraction_MorningStar[],72,FALSE)&lt;1),"inf à 1%",IF(AND(VLOOKUP($C39,Extraction_MorningStar[],72,FALSE)&gt;=1,VLOOKUP($C39,Extraction_MorningStar[],72,FALSE)&lt;=5),"entre 1 et 5%",IF(AND(VLOOKUP($C39,Extraction_MorningStar[],72,FALSE)&gt;5,VLOOKUP($C39,Extraction_MorningStar[],72,FALSE)&lt;=10),"entre 5 et 10%",IF(AND(VLOOKUP($C39,Extraction_MorningStar[],72,FALSE)&gt;10,VLOOKUP($C39,Extraction_MorningStar[],72,FALSE)&lt;=50),"entre 10 et 50%",IF(AND(VLOOKUP($C39,Extraction_MorningStar[],72,FALSE)&gt;50,VLOOKUP($C39,Extraction_MorningStar[],72,FALSE)&lt;=100),"sup à 50%","NC"))))))</f>
        <v>nul</v>
      </c>
      <c r="AJ39" s="15" t="str">
        <f>IF(VLOOKUP($C39,Extraction_MorningStar[],66,FALSE)=0,"nul",IF(AND(VLOOKUP($C39,Extraction_MorningStar[],66,FALSE)&gt;0,VLOOKUP($C39,Extraction_MorningStar[],66,FALSE)&lt;1),"inf à 1%",IF(AND(VLOOKUP($C39,Extraction_MorningStar[],66,FALSE)&gt;=1,VLOOKUP($C39,Extraction_MorningStar[],66,FALSE)&lt;=5),"entre 1 et 5%",IF(AND(VLOOKUP($C39,Extraction_MorningStar[],66,FALSE)&gt;5,VLOOKUP($C39,Extraction_MorningStar[],66,FALSE)&lt;=10),"entre 5 et 10%",IF(AND(VLOOKUP($C39,Extraction_MorningStar[],66,FALSE)&gt;10,VLOOKUP($C39,Extraction_MorningStar[],66,FALSE)&lt;=50),"entre 10 et 50%",IF(AND(VLOOKUP($C39,Extraction_MorningStar[],66,FALSE)&gt;50,VLOOKUP($C39,Extraction_MorningStar[],66,FALSE)&lt;=100),"sup à 50%","NC"))))))</f>
        <v>entre 10 et 50%</v>
      </c>
      <c r="AK39" s="14" t="str">
        <f>IF(VLOOKUP($C39,Extraction_MorningStar[],63,FALSE)=0,"nul",IF(AND(VLOOKUP($C39,Extraction_MorningStar[],63,FALSE)&gt;0,VLOOKUP($C39,Extraction_MorningStar[],63,FALSE)&lt;1),"inf à 1%",IF(AND(VLOOKUP($C39,Extraction_MorningStar[],63,FALSE)&gt;=1,VLOOKUP($C39,Extraction_MorningStar[],63,FALSE)&lt;=5),"entre 1 et 5%",IF(AND(VLOOKUP($C39,Extraction_MorningStar[],63,FALSE)&gt;5,VLOOKUP($C39,Extraction_MorningStar[],63,FALSE)&lt;=10),"entre 5 et 10%",IF(AND(VLOOKUP($C39,Extraction_MorningStar[],63,FALSE)&gt;10,VLOOKUP($C39,Extraction_MorningStar[],63,FALSE)&lt;=50),"entre 10 et 50%",IF(AND(VLOOKUP($C39,Extraction_MorningStar[],63,FALSE)&gt;50,VLOOKUP($C39,Extraction_MorningStar[],63,FALSE)&lt;=100),"sup à 50%","NC"))))))</f>
        <v>nul</v>
      </c>
      <c r="AL39" s="14" t="str">
        <f>IF(VLOOKUP($C39,Extraction_MorningStar[],60,FALSE)=0,"nul",IF(AND(VLOOKUP($C39,Extraction_MorningStar[],60,FALSE)&gt;0,VLOOKUP($C39,Extraction_MorningStar[],60,FALSE)&lt;1),"inf à 1%",IF(AND(VLOOKUP($C39,Extraction_MorningStar[],60,FALSE)&gt;=1,VLOOKUP($C39,Extraction_MorningStar[],60,FALSE)&lt;=5),"entre 1 et 5%",IF(AND(VLOOKUP($C39,Extraction_MorningStar[],60,FALSE)&gt;5,VLOOKUP($C39,Extraction_MorningStar[],60,FALSE)&lt;=10),"entre 5 et 10%",IF(AND(VLOOKUP($C39,Extraction_MorningStar[],60,FALSE)&gt;10,VLOOKUP($C39,Extraction_MorningStar[],60,FALSE)&lt;=50),"entre 10 et 50%",IF(AND(VLOOKUP($C39,Extraction_MorningStar[],60,FALSE)&gt;50,VLOOKUP($C39,Extraction_MorningStar[],60,FALSE)&lt;=100),"sup à 50%","NC"))))))</f>
        <v>nul</v>
      </c>
      <c r="AM39" s="14" t="str">
        <f>IF(VLOOKUP($C39,Extraction_MorningStar[],78,FALSE)=0,"nul",IF(AND(VLOOKUP($C39,Extraction_MorningStar[],78,FALSE)&gt;0,VLOOKUP($C39,Extraction_MorningStar[],78,FALSE)&lt;1),"inf à 1%",IF(AND(VLOOKUP($C39,Extraction_MorningStar[],78,FALSE)&gt;=1,VLOOKUP($C39,Extraction_MorningStar[],78,FALSE)&lt;=5),"entre 1 et 5%",IF(AND(VLOOKUP($C39,Extraction_MorningStar[],78,FALSE)&gt;5,VLOOKUP($C39,Extraction_MorningStar[],78,FALSE)&lt;=10),"entre 5 et 10%",IF(AND(VLOOKUP($C39,Extraction_MorningStar[],78,FALSE)&gt;10,VLOOKUP($C39,Extraction_MorningStar[],78,FALSE)&lt;=50),"entre 10 et 50%",IF(AND(VLOOKUP($C39,Extraction_MorningStar[],78,FALSE)&gt;50,VLOOKUP($C39,Extraction_MorningStar[],78,FALSE)&lt;=100),"sup à 50%","NC"))))))</f>
        <v>entre 1 et 5%</v>
      </c>
      <c r="AN39" s="15" t="str">
        <f>IF(VLOOKUP($C39,Extraction_MorningStar[],84,FALSE)=0,"nul",IF(AND(VLOOKUP($C39,Extraction_MorningStar[],84,FALSE)&gt;0,VLOOKUP($C39,Extraction_MorningStar[],84,FALSE)&lt;1),"inf à 1%",IF(AND(VLOOKUP($C39,Extraction_MorningStar[],84,FALSE)&gt;=1,VLOOKUP($C39,Extraction_MorningStar[],84,FALSE)&lt;=5),"entre 1 et 5%",IF(AND(VLOOKUP($C39,Extraction_MorningStar[],84,FALSE)&gt;5,VLOOKUP($C39,Extraction_MorningStar[],84,FALSE)&lt;=10),"entre 5 et 10%",IF(AND(VLOOKUP($C39,Extraction_MorningStar[],84,FALSE)&gt;10,VLOOKUP($C39,Extraction_MorningStar[],84,FALSE)&lt;=50),"entre 10 et 50%",IF(AND(VLOOKUP($C39,Extraction_MorningStar[],84,FALSE)&gt;50,VLOOKUP($C39,Extraction_MorningStar[],84,FALSE)&lt;=100),"sup à 50%","NC"))))))</f>
        <v>nul</v>
      </c>
      <c r="AO39" s="15" t="str">
        <f>IF(VLOOKUP($C39,Extraction_MorningStar[],87,FALSE)=0,"nul",IF(AND(VLOOKUP($C39,Extraction_MorningStar[],87,FALSE)&gt;0,VLOOKUP($C39,Extraction_MorningStar[],87,FALSE)&lt;1),"inf à 1%",IF(AND(VLOOKUP($C39,Extraction_MorningStar[],87,FALSE)&gt;=1,VLOOKUP($C39,Extraction_MorningStar[],87,FALSE)&lt;=5),"entre 1 et 5%",IF(AND(VLOOKUP($C39,Extraction_MorningStar[],87,FALSE)&gt;5,VLOOKUP($C39,Extraction_MorningStar[],87,FALSE)&lt;=10),"entre 5 et 10%",IF(AND(VLOOKUP($C39,Extraction_MorningStar[],87,FALSE)&gt;10,VLOOKUP($C39,Extraction_MorningStar[],87,FALSE)&lt;=50),"entre 10 et 50%",IF(AND(VLOOKUP($C39,Extraction_MorningStar[],87,FALSE)&gt;50,VLOOKUP($C39,Extraction_MorningStar[],87,FALSE)&lt;=100),"sup à 50%","NC"))))))</f>
        <v>nul</v>
      </c>
      <c r="AP39" s="14" t="str">
        <f>IF(VLOOKUP($C39,Extraction_MorningStar[],90,FALSE)=0,"nul",IF(AND(VLOOKUP($C39,Extraction_MorningStar[],90,FALSE)&gt;0,VLOOKUP($C39,Extraction_MorningStar[],90,FALSE)&lt;1),"inf à 1%",IF(AND(VLOOKUP($C39,Extraction_MorningStar[],90,FALSE)&gt;=1,VLOOKUP($C39,Extraction_MorningStar[],90,FALSE)&lt;=5),"entre 1 et 5%",IF(AND(VLOOKUP($C39,Extraction_MorningStar[],90,FALSE)&gt;5,VLOOKUP($C39,Extraction_MorningStar[],90,FALSE)&lt;=10),"entre 5 et 10%",IF(AND(VLOOKUP($C39,Extraction_MorningStar[],90,FALSE)&gt;10,VLOOKUP($C39,Extraction_MorningStar[],90,FALSE)&lt;=50),"entre 10 et 50%",IF(AND(VLOOKUP($C39,Extraction_MorningStar[],90,FALSE)&gt;50,VLOOKUP($C39,Extraction_MorningStar[],90,FALSE)&lt;=100),"sup à 50%","NC"))))))</f>
        <v>nul</v>
      </c>
      <c r="AQ39" s="14" t="str">
        <f>IF(VLOOKUP($C39,Extraction_MorningStar[],93,FALSE)=0,"nul",IF(AND(VLOOKUP($C39,Extraction_MorningStar[],93,FALSE)&gt;0,VLOOKUP($C39,Extraction_MorningStar[],93,FALSE)&lt;1),"inf à 1%",IF(AND(VLOOKUP($C39,Extraction_MorningStar[],93,FALSE)&gt;=1,VLOOKUP($C39,Extraction_MorningStar[],93,FALSE)&lt;=5),"entre 1 et 5%",IF(AND(VLOOKUP($C39,Extraction_MorningStar[],93,FALSE)&gt;5,VLOOKUP($C39,Extraction_MorningStar[],93,FALSE)&lt;=10),"entre 5 et 10%",IF(AND(VLOOKUP($C39,Extraction_MorningStar[],93,FALSE)&gt;10,VLOOKUP($C39,Extraction_MorningStar[],93,FALSE)&lt;=50),"entre 10 et 50%",IF(AND(VLOOKUP($C39,Extraction_MorningStar[],93,FALSE)&gt;50,VLOOKUP($C39,Extraction_MorningStar[],93,FALSE)&lt;=100),"sup à 50%","NC"))))))</f>
        <v>nul</v>
      </c>
      <c r="AR39" s="14" t="str">
        <f>IF(VLOOKUP($C39,Extraction_MorningStar[],96,FALSE)=0,"nul",IF(AND(VLOOKUP($C39,Extraction_MorningStar[],96,FALSE)&gt;0,VLOOKUP($C39,Extraction_MorningStar[],96,FALSE)&lt;1),"inf à 1%",IF(AND(VLOOKUP($C39,Extraction_MorningStar[],96,FALSE)&gt;=1,VLOOKUP($C39,Extraction_MorningStar[],96,FALSE)&lt;=5),"entre 1 et 5%",IF(AND(VLOOKUP($C39,Extraction_MorningStar[],96,FALSE)&gt;5,VLOOKUP($C39,Extraction_MorningStar[],96,FALSE)&lt;=10),"entre 5 et 10%",IF(AND(VLOOKUP($C39,Extraction_MorningStar[],96,FALSE)&gt;10,VLOOKUP($C39,Extraction_MorningStar[],96,FALSE)&lt;=50),"entre 10 et 50%",IF(AND(VLOOKUP($C39,Extraction_MorningStar[],96,FALSE)&gt;50,VLOOKUP($C39,Extraction_MorningStar[],96,FALSE)&lt;=100),"sup à 50%","NC"))))))</f>
        <v>nul</v>
      </c>
      <c r="AS39" s="14" t="str">
        <f>IF(VLOOKUP($C39,Extraction_MorningStar[],99,FALSE)=0,"nul",IF(AND(VLOOKUP($C39,Extraction_MorningStar[],99,FALSE)&gt;0,VLOOKUP($C39,Extraction_MorningStar[],99,FALSE)&lt;1),"inf à 1%",IF(AND(VLOOKUP($C39,Extraction_MorningStar[],99,FALSE)&gt;=1,VLOOKUP($C39,Extraction_MorningStar[],99,FALSE)&lt;=5),"entre 1 et 5%",IF(AND(VLOOKUP($C39,Extraction_MorningStar[],99,FALSE)&gt;5,VLOOKUP($C39,Extraction_MorningStar[],99,FALSE)&lt;=10),"entre 5 et 10%",IF(AND(VLOOKUP($C39,Extraction_MorningStar[],99,FALSE)&gt;10,VLOOKUP($C39,Extraction_MorningStar[],99,FALSE)&lt;=50),"entre 10 et 50%",IF(AND(VLOOKUP($C39,Extraction_MorningStar[],99,FALSE)&gt;50,VLOOKUP($C39,Extraction_MorningStar[],99,FALSE)&lt;=100),"sup à 50%","NC"))))))</f>
        <v>nul</v>
      </c>
      <c r="AT39" s="16" t="str">
        <f>IF(VLOOKUP($C39,Extraction_MorningStar[],81,FALSE)=0,"nul",IF(AND(VLOOKUP($C39,Extraction_MorningStar[],81,FALSE)&gt;0,VLOOKUP($C39,Extraction_MorningStar[],81,FALSE)&lt;1),"inf à 1%",IF(AND(VLOOKUP($C39,Extraction_MorningStar[],81,FALSE)&gt;=1,VLOOKUP($C39,Extraction_MorningStar[],81,FALSE)&lt;=5),"entre 1 et 5%",IF(AND(VLOOKUP($C39,Extraction_MorningStar[],81,FALSE)&gt;5,VLOOKUP($C39,Extraction_MorningStar[],81,FALSE)&lt;=10),"entre 5 et 10%",IF(AND(VLOOKUP($C39,Extraction_MorningStar[],81,FALSE)&gt;10,VLOOKUP($C39,Extraction_MorningStar[],81,FALSE)&lt;=50),"entre 10 et 50%",IF(AND(VLOOKUP($C39,Extraction_MorningStar[],81,FALSE)&gt;50,VLOOKUP($C39,Extraction_MorningStar[],81,FALSE)&lt;=100),"sup à 50%","NC"))))))</f>
        <v>nul</v>
      </c>
      <c r="AU39" s="16" t="str">
        <f>IF(VLOOKUP($C39,Extraction_MorningStar[],102,FALSE)=0,"nul",IF(AND(VLOOKUP($C39,Extraction_MorningStar[],102,FALSE)&gt;0,VLOOKUP($C39,Extraction_MorningStar[],102,FALSE)&lt;1),"inf à 1%",IF(AND(VLOOKUP($C39,Extraction_MorningStar[],102,FALSE)&gt;=1,VLOOKUP($C39,Extraction_MorningStar[],102,FALSE)&lt;=5),"entre 1 et 5%",IF(AND(VLOOKUP($C39,Extraction_MorningStar[],102,FALSE)&gt;5,VLOOKUP($C39,Extraction_MorningStar[],102,FALSE)&lt;=10),"entre 5 et 10%",IF(AND(VLOOKUP($C39,Extraction_MorningStar[],102,FALSE)&gt;10,VLOOKUP($C39,Extraction_MorningStar[],102,FALSE)&lt;=50),"entre 10 et 50%",IF(AND(VLOOKUP($C39,Extraction_MorningStar[],102,FALSE)&gt;50,VLOOKUP($C39,Extraction_MorningStar[],102,FALSE)&lt;=100),"sup à 50%","NC"))))))</f>
        <v>nul</v>
      </c>
      <c r="AV39" s="15">
        <v>3</v>
      </c>
      <c r="AW39" s="17">
        <f>VLOOKUP(C39,Extraction_MorningStar[],223,FALSE)</f>
        <v>6</v>
      </c>
    </row>
    <row r="40" spans="1:49" x14ac:dyDescent="0.25">
      <c r="A40" t="s">
        <v>34</v>
      </c>
      <c r="B40" t="s">
        <v>911</v>
      </c>
      <c r="C40" s="35" t="s">
        <v>444</v>
      </c>
      <c r="D40" s="36" t="str">
        <f>VLOOKUP(Source!C40,Extraction_MorningStar[[ISIN]:[Catégorie Globale]],13,FALSE)</f>
        <v>Actions Marchés Emergents</v>
      </c>
      <c r="E40" s="38" t="str">
        <f>VLOOKUP(C40,Extraction_MorningStar[[ISIN]:[Name]],2,FALSE)</f>
        <v>GemEquity R</v>
      </c>
      <c r="F40" s="19" t="s">
        <v>36</v>
      </c>
      <c r="G40" s="15" t="str">
        <f>VLOOKUP(Source!C40,Extraction_MorningStar[[ISIN]:[Catégorie Morningstar]],11,FALSE)</f>
        <v>Europe Fonds ouverts  - Actions Marchés Emergents</v>
      </c>
      <c r="H40" s="15" t="str">
        <f t="shared" si="0"/>
        <v>Emergents</v>
      </c>
      <c r="I40" s="47" t="str">
        <f>VLOOKUP(C40,Extraction_MorningStar[],230,FALSE)</f>
        <v>Global Emerging Mkts</v>
      </c>
      <c r="J40" s="33" t="str">
        <f>VLOOKUP(C40,Extraction_MorningStar[],221,FALSE)</f>
        <v>MSCI EM NR USD</v>
      </c>
      <c r="K40" s="15">
        <f>VLOOKUP(C40,Extraction_MorningStar[[ISIN]:[Management Fee]],6,FALSE)</f>
        <v>0</v>
      </c>
      <c r="L40" s="34">
        <f>IF(VLOOKUP(C40,Extraction_MorningStar[[ISIN]:[Notation  Morningstar]],10,FALSE)=0,"Non noté",VLOOKUP(C40,Extraction_MorningStar[[ISIN]:[Notation  Morningstar]],10,FALSE))</f>
        <v>3</v>
      </c>
      <c r="M40" s="33" t="str">
        <f>VLOOKUP(C40,Extraction_MS_02022022!$A$2:$C$44,3,FALSE)</f>
        <v>Gemway Assets</v>
      </c>
      <c r="N40" s="33">
        <f>VLOOKUP(C40,Extraction_MorningStar[],210,FALSE)</f>
        <v>-26.34028</v>
      </c>
      <c r="O40" s="33">
        <f>VLOOKUP(C40,Extraction_MorningStar[],211,FALSE)</f>
        <v>0.98138999999999998</v>
      </c>
      <c r="P40" s="33">
        <f>VLOOKUP(C40,Extraction_MorningStar[],212,FALSE)</f>
        <v>22.214089999999999</v>
      </c>
      <c r="Q40" s="33">
        <f>VLOOKUP(C40,Extraction_MorningStar[],212,FALSE)</f>
        <v>22.214089999999999</v>
      </c>
      <c r="R40" s="33">
        <f>VLOOKUP(C40,Extraction_MorningStar[],213,FALSE)</f>
        <v>-3.13388</v>
      </c>
      <c r="S40" s="15" t="s">
        <v>907</v>
      </c>
      <c r="T40" s="15"/>
      <c r="U40" s="15" t="str">
        <f t="shared" si="1"/>
        <v>Label ISR public</v>
      </c>
      <c r="V40" s="15" t="str">
        <f>IF(VLOOKUP(C40,Extraction_MorningStar[],224,FALSE)="Oui","Oui","Non")</f>
        <v>Oui</v>
      </c>
      <c r="W40" s="15" t="str">
        <f>IF(COUNTIF(ISIN_Greenfin!$A$1:$A$207,Source!C40)&gt;0,"Oui","Non")</f>
        <v>Non</v>
      </c>
      <c r="X40" s="15" t="str">
        <f>IF(COUNTIF(ISIN_Finansol!$A$1:$A$146,Source!C40)&gt;0,"Oui","Non")</f>
        <v>Non</v>
      </c>
      <c r="Y40" s="15" t="str">
        <f>VLOOKUP(C40,Suppéments_SDG[],3,FALSE)</f>
        <v>Oui</v>
      </c>
      <c r="Z40" s="15" t="str">
        <f>VLOOKUP(C40,Suppéments_SDG[],4,FALSE)</f>
        <v>Non</v>
      </c>
      <c r="AA40" s="15" t="str">
        <f>VLOOKUP(C40,Suppéments_SDG[],5,FALSE)</f>
        <v>Non</v>
      </c>
      <c r="AB40" s="15" t="str">
        <f>VLOOKUP(C40,Suppéments_SDG[],6,FALSE)</f>
        <v>Oui</v>
      </c>
      <c r="AC40" s="15" t="str">
        <f>IF(VLOOKUP($C40,Extraction_MorningStar[],191,FALSE)="Oui","Pornographie, ","")&amp;IF(VLOOKUP($C40,Extraction_MorningStar[],192,FALSE)="Oui","Alcool, ","")&amp;IF(VLOOKUP($C40,Extraction_MorningStar[],193,FALSE)="Oui","Tests sur les animaux, ","")&amp;IF(VLOOKUP($C40,Extraction_MorningStar[],194,FALSE)="Oui","Armes controversées, ","")&amp;IF(VLOOKUP($C40,Extraction_MorningStar[],195,FALSE)="Oui","Fourrures et  cuirs, ","")&amp;IF(VLOOKUP($C40,Extraction_MorningStar[],196,FALSE)="Oui","Jeux d'argent, ","")&amp;IF(VLOOKUP($C40,Extraction_MorningStar[],197,FALSE)="Oui","OGM, ","")&amp;IF(VLOOKUP($C40,Extraction_MorningStar[],198,FALSE)="Oui","Armées privées, ","")&amp;IF(VLOOKUP($C40,Extraction_MorningStar[],199,FALSE)="Oui","Nucléaire, ","")&amp;IF(VLOOKUP($C40,Extraction_MorningStar[],200,FALSE)="Oui","Huile de palme, ","")&amp;IF(VLOOKUP($C40,Extraction_MorningStar[],201,FALSE)="Oui","Pesticides, ","")&amp;IF(VLOOKUP($C40,Extraction_MorningStar[],202,FALSE)="Oui","Armes portatives, ","")&amp;IF(VLOOKUP($C40,Extraction_MorningStar[],203,FALSE)="Oui","Charbon thermique, ","")&amp;IF(VLOOKUP($C40,Extraction_MorningStar[],204,FALSE)="Oui","Tabac.","")</f>
        <v/>
      </c>
      <c r="AD40" s="15" t="str">
        <f>VLOOKUP(C40,Suppéments_SDG[],7,FALSE)</f>
        <v>Article 8</v>
      </c>
      <c r="AE40" s="15" t="str">
        <f>VLOOKUP(C40,Suppéments_SDG[],8,FALSE)</f>
        <v>3, 7, 12, 13, 17</v>
      </c>
      <c r="AF40" s="15" t="str">
        <f>IF(VLOOKUP(C40,Extraction_MorningStar[],107,FALSE)="Oui","Oui",IF(VLOOKUP(C40,Extraction_MorningStar[],107,FALSE)="Non","Non",IF(VLOOKUP(C40,Extraction_MorningStar[],107,FALSE)=0,"Non")))</f>
        <v>Non</v>
      </c>
      <c r="AG40" s="15" t="str">
        <f>VLOOKUP(C40,Extraction_MorningStar[],15,FALSE)</f>
        <v>Au dessus de la moyenne</v>
      </c>
      <c r="AH40" s="15" t="str">
        <f t="shared" si="2"/>
        <v>OOOO</v>
      </c>
      <c r="AI40" s="14" t="str">
        <f>IF(VLOOKUP($C40,Extraction_MorningStar[],72,FALSE)=0,"nul",IF(AND(VLOOKUP($C40,Extraction_MorningStar[],72,FALSE)&gt;0,VLOOKUP($C40,Extraction_MorningStar[],72,FALSE)&lt;1),"inf à 1%",IF(AND(VLOOKUP($C40,Extraction_MorningStar[],72,FALSE)&gt;=1,VLOOKUP($C40,Extraction_MorningStar[],72,FALSE)&lt;=5),"entre 1 et 5%",IF(AND(VLOOKUP($C40,Extraction_MorningStar[],72,FALSE)&gt;5,VLOOKUP($C40,Extraction_MorningStar[],72,FALSE)&lt;=10),"entre 5 et 10%",IF(AND(VLOOKUP($C40,Extraction_MorningStar[],72,FALSE)&gt;10,VLOOKUP($C40,Extraction_MorningStar[],72,FALSE)&lt;=50),"entre 10 et 50%",IF(AND(VLOOKUP($C40,Extraction_MorningStar[],72,FALSE)&gt;50,VLOOKUP($C40,Extraction_MorningStar[],72,FALSE)&lt;=100),"sup à 50%","NC"))))))</f>
        <v>entre 1 et 5%</v>
      </c>
      <c r="AJ40" s="15" t="str">
        <f>IF(VLOOKUP($C40,Extraction_MorningStar[],66,FALSE)=0,"nul",IF(AND(VLOOKUP($C40,Extraction_MorningStar[],66,FALSE)&gt;0,VLOOKUP($C40,Extraction_MorningStar[],66,FALSE)&lt;1),"inf à 1%",IF(AND(VLOOKUP($C40,Extraction_MorningStar[],66,FALSE)&gt;=1,VLOOKUP($C40,Extraction_MorningStar[],66,FALSE)&lt;=5),"entre 1 et 5%",IF(AND(VLOOKUP($C40,Extraction_MorningStar[],66,FALSE)&gt;5,VLOOKUP($C40,Extraction_MorningStar[],66,FALSE)&lt;=10),"entre 5 et 10%",IF(AND(VLOOKUP($C40,Extraction_MorningStar[],66,FALSE)&gt;10,VLOOKUP($C40,Extraction_MorningStar[],66,FALSE)&lt;=50),"entre 10 et 50%",IF(AND(VLOOKUP($C40,Extraction_MorningStar[],66,FALSE)&gt;50,VLOOKUP($C40,Extraction_MorningStar[],66,FALSE)&lt;=100),"sup à 50%","NC"))))))</f>
        <v>entre 1 et 5%</v>
      </c>
      <c r="AK40" s="14" t="str">
        <f>IF(VLOOKUP($C40,Extraction_MorningStar[],63,FALSE)=0,"nul",IF(AND(VLOOKUP($C40,Extraction_MorningStar[],63,FALSE)&gt;0,VLOOKUP($C40,Extraction_MorningStar[],63,FALSE)&lt;1),"inf à 1%",IF(AND(VLOOKUP($C40,Extraction_MorningStar[],63,FALSE)&gt;=1,VLOOKUP($C40,Extraction_MorningStar[],63,FALSE)&lt;=5),"entre 1 et 5%",IF(AND(VLOOKUP($C40,Extraction_MorningStar[],63,FALSE)&gt;5,VLOOKUP($C40,Extraction_MorningStar[],63,FALSE)&lt;=10),"entre 5 et 10%",IF(AND(VLOOKUP($C40,Extraction_MorningStar[],63,FALSE)&gt;10,VLOOKUP($C40,Extraction_MorningStar[],63,FALSE)&lt;=50),"entre 10 et 50%",IF(AND(VLOOKUP($C40,Extraction_MorningStar[],63,FALSE)&gt;50,VLOOKUP($C40,Extraction_MorningStar[],63,FALSE)&lt;=100),"sup à 50%","NC"))))))</f>
        <v>entre 1 et 5%</v>
      </c>
      <c r="AL40" s="14" t="str">
        <f>IF(VLOOKUP($C40,Extraction_MorningStar[],60,FALSE)=0,"nul",IF(AND(VLOOKUP($C40,Extraction_MorningStar[],60,FALSE)&gt;0,VLOOKUP($C40,Extraction_MorningStar[],60,FALSE)&lt;1),"inf à 1%",IF(AND(VLOOKUP($C40,Extraction_MorningStar[],60,FALSE)&gt;=1,VLOOKUP($C40,Extraction_MorningStar[],60,FALSE)&lt;=5),"entre 1 et 5%",IF(AND(VLOOKUP($C40,Extraction_MorningStar[],60,FALSE)&gt;5,VLOOKUP($C40,Extraction_MorningStar[],60,FALSE)&lt;=10),"entre 5 et 10%",IF(AND(VLOOKUP($C40,Extraction_MorningStar[],60,FALSE)&gt;10,VLOOKUP($C40,Extraction_MorningStar[],60,FALSE)&lt;=50),"entre 10 et 50%",IF(AND(VLOOKUP($C40,Extraction_MorningStar[],60,FALSE)&gt;50,VLOOKUP($C40,Extraction_MorningStar[],60,FALSE)&lt;=100),"sup à 50%","NC"))))))</f>
        <v>nul</v>
      </c>
      <c r="AM40" s="14" t="str">
        <f>IF(VLOOKUP($C40,Extraction_MorningStar[],78,FALSE)=0,"nul",IF(AND(VLOOKUP($C40,Extraction_MorningStar[],78,FALSE)&gt;0,VLOOKUP($C40,Extraction_MorningStar[],78,FALSE)&lt;1),"inf à 1%",IF(AND(VLOOKUP($C40,Extraction_MorningStar[],78,FALSE)&gt;=1,VLOOKUP($C40,Extraction_MorningStar[],78,FALSE)&lt;=5),"entre 1 et 5%",IF(AND(VLOOKUP($C40,Extraction_MorningStar[],78,FALSE)&gt;5,VLOOKUP($C40,Extraction_MorningStar[],78,FALSE)&lt;=10),"entre 5 et 10%",IF(AND(VLOOKUP($C40,Extraction_MorningStar[],78,FALSE)&gt;10,VLOOKUP($C40,Extraction_MorningStar[],78,FALSE)&lt;=50),"entre 10 et 50%",IF(AND(VLOOKUP($C40,Extraction_MorningStar[],78,FALSE)&gt;50,VLOOKUP($C40,Extraction_MorningStar[],78,FALSE)&lt;=100),"sup à 50%","NC"))))))</f>
        <v>nul</v>
      </c>
      <c r="AN40" s="15" t="str">
        <f>IF(VLOOKUP($C40,Extraction_MorningStar[],84,FALSE)=0,"nul",IF(AND(VLOOKUP($C40,Extraction_MorningStar[],84,FALSE)&gt;0,VLOOKUP($C40,Extraction_MorningStar[],84,FALSE)&lt;1),"inf à 1%",IF(AND(VLOOKUP($C40,Extraction_MorningStar[],84,FALSE)&gt;=1,VLOOKUP($C40,Extraction_MorningStar[],84,FALSE)&lt;=5),"entre 1 et 5%",IF(AND(VLOOKUP($C40,Extraction_MorningStar[],84,FALSE)&gt;5,VLOOKUP($C40,Extraction_MorningStar[],84,FALSE)&lt;=10),"entre 5 et 10%",IF(AND(VLOOKUP($C40,Extraction_MorningStar[],84,FALSE)&gt;10,VLOOKUP($C40,Extraction_MorningStar[],84,FALSE)&lt;=50),"entre 10 et 50%",IF(AND(VLOOKUP($C40,Extraction_MorningStar[],84,FALSE)&gt;50,VLOOKUP($C40,Extraction_MorningStar[],84,FALSE)&lt;=100),"sup à 50%","NC"))))))</f>
        <v>nul</v>
      </c>
      <c r="AO40" s="15" t="str">
        <f>IF(VLOOKUP($C40,Extraction_MorningStar[],87,FALSE)=0,"nul",IF(AND(VLOOKUP($C40,Extraction_MorningStar[],87,FALSE)&gt;0,VLOOKUP($C40,Extraction_MorningStar[],87,FALSE)&lt;1),"inf à 1%",IF(AND(VLOOKUP($C40,Extraction_MorningStar[],87,FALSE)&gt;=1,VLOOKUP($C40,Extraction_MorningStar[],87,FALSE)&lt;=5),"entre 1 et 5%",IF(AND(VLOOKUP($C40,Extraction_MorningStar[],87,FALSE)&gt;5,VLOOKUP($C40,Extraction_MorningStar[],87,FALSE)&lt;=10),"entre 5 et 10%",IF(AND(VLOOKUP($C40,Extraction_MorningStar[],87,FALSE)&gt;10,VLOOKUP($C40,Extraction_MorningStar[],87,FALSE)&lt;=50),"entre 10 et 50%",IF(AND(VLOOKUP($C40,Extraction_MorningStar[],87,FALSE)&gt;50,VLOOKUP($C40,Extraction_MorningStar[],87,FALSE)&lt;=100),"sup à 50%","NC"))))))</f>
        <v>nul</v>
      </c>
      <c r="AP40" s="14" t="str">
        <f>IF(VLOOKUP($C40,Extraction_MorningStar[],90,FALSE)=0,"nul",IF(AND(VLOOKUP($C40,Extraction_MorningStar[],90,FALSE)&gt;0,VLOOKUP($C40,Extraction_MorningStar[],90,FALSE)&lt;1),"inf à 1%",IF(AND(VLOOKUP($C40,Extraction_MorningStar[],90,FALSE)&gt;=1,VLOOKUP($C40,Extraction_MorningStar[],90,FALSE)&lt;=5),"entre 1 et 5%",IF(AND(VLOOKUP($C40,Extraction_MorningStar[],90,FALSE)&gt;5,VLOOKUP($C40,Extraction_MorningStar[],90,FALSE)&lt;=10),"entre 5 et 10%",IF(AND(VLOOKUP($C40,Extraction_MorningStar[],90,FALSE)&gt;10,VLOOKUP($C40,Extraction_MorningStar[],90,FALSE)&lt;=50),"entre 10 et 50%",IF(AND(VLOOKUP($C40,Extraction_MorningStar[],90,FALSE)&gt;50,VLOOKUP($C40,Extraction_MorningStar[],90,FALSE)&lt;=100),"sup à 50%","NC"))))))</f>
        <v>nul</v>
      </c>
      <c r="AQ40" s="14" t="str">
        <f>IF(VLOOKUP($C40,Extraction_MorningStar[],93,FALSE)=0,"nul",IF(AND(VLOOKUP($C40,Extraction_MorningStar[],93,FALSE)&gt;0,VLOOKUP($C40,Extraction_MorningStar[],93,FALSE)&lt;1),"inf à 1%",IF(AND(VLOOKUP($C40,Extraction_MorningStar[],93,FALSE)&gt;=1,VLOOKUP($C40,Extraction_MorningStar[],93,FALSE)&lt;=5),"entre 1 et 5%",IF(AND(VLOOKUP($C40,Extraction_MorningStar[],93,FALSE)&gt;5,VLOOKUP($C40,Extraction_MorningStar[],93,FALSE)&lt;=10),"entre 5 et 10%",IF(AND(VLOOKUP($C40,Extraction_MorningStar[],93,FALSE)&gt;10,VLOOKUP($C40,Extraction_MorningStar[],93,FALSE)&lt;=50),"entre 10 et 50%",IF(AND(VLOOKUP($C40,Extraction_MorningStar[],93,FALSE)&gt;50,VLOOKUP($C40,Extraction_MorningStar[],93,FALSE)&lt;=100),"sup à 50%","NC"))))))</f>
        <v>nul</v>
      </c>
      <c r="AR40" s="14" t="str">
        <f>IF(VLOOKUP($C40,Extraction_MorningStar[],96,FALSE)=0,"nul",IF(AND(VLOOKUP($C40,Extraction_MorningStar[],96,FALSE)&gt;0,VLOOKUP($C40,Extraction_MorningStar[],96,FALSE)&lt;1),"inf à 1%",IF(AND(VLOOKUP($C40,Extraction_MorningStar[],96,FALSE)&gt;=1,VLOOKUP($C40,Extraction_MorningStar[],96,FALSE)&lt;=5),"entre 1 et 5%",IF(AND(VLOOKUP($C40,Extraction_MorningStar[],96,FALSE)&gt;5,VLOOKUP($C40,Extraction_MorningStar[],96,FALSE)&lt;=10),"entre 5 et 10%",IF(AND(VLOOKUP($C40,Extraction_MorningStar[],96,FALSE)&gt;10,VLOOKUP($C40,Extraction_MorningStar[],96,FALSE)&lt;=50),"entre 10 et 50%",IF(AND(VLOOKUP($C40,Extraction_MorningStar[],96,FALSE)&gt;50,VLOOKUP($C40,Extraction_MorningStar[],96,FALSE)&lt;=100),"sup à 50%","NC"))))))</f>
        <v>nul</v>
      </c>
      <c r="AS40" s="14" t="str">
        <f>IF(VLOOKUP($C40,Extraction_MorningStar[],99,FALSE)=0,"nul",IF(AND(VLOOKUP($C40,Extraction_MorningStar[],99,FALSE)&gt;0,VLOOKUP($C40,Extraction_MorningStar[],99,FALSE)&lt;1),"inf à 1%",IF(AND(VLOOKUP($C40,Extraction_MorningStar[],99,FALSE)&gt;=1,VLOOKUP($C40,Extraction_MorningStar[],99,FALSE)&lt;=5),"entre 1 et 5%",IF(AND(VLOOKUP($C40,Extraction_MorningStar[],99,FALSE)&gt;5,VLOOKUP($C40,Extraction_MorningStar[],99,FALSE)&lt;=10),"entre 5 et 10%",IF(AND(VLOOKUP($C40,Extraction_MorningStar[],99,FALSE)&gt;10,VLOOKUP($C40,Extraction_MorningStar[],99,FALSE)&lt;=50),"entre 10 et 50%",IF(AND(VLOOKUP($C40,Extraction_MorningStar[],99,FALSE)&gt;50,VLOOKUP($C40,Extraction_MorningStar[],99,FALSE)&lt;=100),"sup à 50%","NC"))))))</f>
        <v>nul</v>
      </c>
      <c r="AT40" s="16" t="str">
        <f>IF(VLOOKUP($C40,Extraction_MorningStar[],81,FALSE)=0,"nul",IF(AND(VLOOKUP($C40,Extraction_MorningStar[],81,FALSE)&gt;0,VLOOKUP($C40,Extraction_MorningStar[],81,FALSE)&lt;1),"inf à 1%",IF(AND(VLOOKUP($C40,Extraction_MorningStar[],81,FALSE)&gt;=1,VLOOKUP($C40,Extraction_MorningStar[],81,FALSE)&lt;=5),"entre 1 et 5%",IF(AND(VLOOKUP($C40,Extraction_MorningStar[],81,FALSE)&gt;5,VLOOKUP($C40,Extraction_MorningStar[],81,FALSE)&lt;=10),"entre 5 et 10%",IF(AND(VLOOKUP($C40,Extraction_MorningStar[],81,FALSE)&gt;10,VLOOKUP($C40,Extraction_MorningStar[],81,FALSE)&lt;=50),"entre 10 et 50%",IF(AND(VLOOKUP($C40,Extraction_MorningStar[],81,FALSE)&gt;50,VLOOKUP($C40,Extraction_MorningStar[],81,FALSE)&lt;=100),"sup à 50%","NC"))))))</f>
        <v>nul</v>
      </c>
      <c r="AU40" s="16" t="str">
        <f>IF(VLOOKUP($C40,Extraction_MorningStar[],102,FALSE)=0,"nul",IF(AND(VLOOKUP($C40,Extraction_MorningStar[],102,FALSE)&gt;0,VLOOKUP($C40,Extraction_MorningStar[],102,FALSE)&lt;1),"inf à 1%",IF(AND(VLOOKUP($C40,Extraction_MorningStar[],102,FALSE)&gt;=1,VLOOKUP($C40,Extraction_MorningStar[],102,FALSE)&lt;=5),"entre 1 et 5%",IF(AND(VLOOKUP($C40,Extraction_MorningStar[],102,FALSE)&gt;5,VLOOKUP($C40,Extraction_MorningStar[],102,FALSE)&lt;=10),"entre 5 et 10%",IF(AND(VLOOKUP($C40,Extraction_MorningStar[],102,FALSE)&gt;10,VLOOKUP($C40,Extraction_MorningStar[],102,FALSE)&lt;=50),"entre 10 et 50%",IF(AND(VLOOKUP($C40,Extraction_MorningStar[],102,FALSE)&gt;50,VLOOKUP($C40,Extraction_MorningStar[],102,FALSE)&lt;=100),"sup à 50%","NC"))))))</f>
        <v>nul</v>
      </c>
      <c r="AV40" s="15">
        <v>3</v>
      </c>
      <c r="AW40" s="17">
        <f>VLOOKUP(C40,Extraction_MorningStar[],223,FALSE)</f>
        <v>6</v>
      </c>
    </row>
    <row r="41" spans="1:49" x14ac:dyDescent="0.25">
      <c r="A41" t="s">
        <v>480</v>
      </c>
      <c r="B41" t="s">
        <v>113</v>
      </c>
      <c r="C41" s="35" t="s">
        <v>481</v>
      </c>
      <c r="D41" t="s">
        <v>908</v>
      </c>
      <c r="E41" s="38" t="s">
        <v>483</v>
      </c>
      <c r="F41" s="19" t="s">
        <v>479</v>
      </c>
      <c r="G41" t="s">
        <v>857</v>
      </c>
      <c r="H41" t="s">
        <v>336</v>
      </c>
      <c r="I41" s="47" t="s">
        <v>336</v>
      </c>
      <c r="J41" s="33" t="s">
        <v>857</v>
      </c>
      <c r="K41" s="34" t="s">
        <v>857</v>
      </c>
      <c r="L41" s="34" t="s">
        <v>857</v>
      </c>
      <c r="M41" s="33" t="s">
        <v>828</v>
      </c>
      <c r="N41" s="33">
        <v>5.04</v>
      </c>
      <c r="O41" s="13" t="s">
        <v>910</v>
      </c>
      <c r="S41" s="15" t="s">
        <v>458</v>
      </c>
      <c r="T41" t="s">
        <v>832</v>
      </c>
      <c r="U41" s="15" t="str">
        <f t="shared" si="1"/>
        <v>Label ISR public, Label Finansol</v>
      </c>
      <c r="V41" s="15" t="s">
        <v>345</v>
      </c>
      <c r="W41" s="15" t="str">
        <f>IF(COUNTIF(ISIN_Greenfin!$A$1:$A$207,Source!C41)&gt;0,"Oui","Non")</f>
        <v>Non</v>
      </c>
      <c r="X41" t="s">
        <v>345</v>
      </c>
      <c r="Y41"/>
      <c r="Z41"/>
      <c r="AA41"/>
      <c r="AB41"/>
      <c r="AC41" s="15" t="s">
        <v>857</v>
      </c>
      <c r="AD41" s="15" t="s">
        <v>390</v>
      </c>
      <c r="AG41" s="11"/>
      <c r="AH41" s="15" t="s">
        <v>857</v>
      </c>
      <c r="AI41" s="15" t="s">
        <v>857</v>
      </c>
      <c r="AJ41" s="15" t="s">
        <v>857</v>
      </c>
      <c r="AK41" s="15" t="s">
        <v>857</v>
      </c>
      <c r="AL41" s="15" t="s">
        <v>857</v>
      </c>
      <c r="AM41" s="15" t="s">
        <v>857</v>
      </c>
      <c r="AN41" s="15" t="s">
        <v>857</v>
      </c>
      <c r="AO41" s="15" t="s">
        <v>857</v>
      </c>
      <c r="AP41" s="15" t="s">
        <v>857</v>
      </c>
      <c r="AQ41" s="15" t="s">
        <v>857</v>
      </c>
      <c r="AR41" s="15" t="s">
        <v>857</v>
      </c>
      <c r="AS41" s="15" t="s">
        <v>857</v>
      </c>
      <c r="AT41" s="15" t="s">
        <v>857</v>
      </c>
      <c r="AU41" s="15" t="s">
        <v>857</v>
      </c>
      <c r="AV41" s="15" t="s">
        <v>857</v>
      </c>
      <c r="AW41">
        <v>3</v>
      </c>
    </row>
    <row r="42" spans="1:49" x14ac:dyDescent="0.25">
      <c r="A42" t="s">
        <v>480</v>
      </c>
      <c r="B42" t="s">
        <v>113</v>
      </c>
      <c r="C42" t="s">
        <v>482</v>
      </c>
      <c r="D42" t="s">
        <v>908</v>
      </c>
      <c r="E42" s="38" t="s">
        <v>484</v>
      </c>
      <c r="F42" s="19" t="s">
        <v>479</v>
      </c>
      <c r="G42" t="s">
        <v>857</v>
      </c>
      <c r="H42" t="s">
        <v>45</v>
      </c>
      <c r="I42" s="47" t="s">
        <v>45</v>
      </c>
      <c r="J42" s="33" t="s">
        <v>857</v>
      </c>
      <c r="K42" s="34" t="s">
        <v>857</v>
      </c>
      <c r="L42" s="34" t="s">
        <v>857</v>
      </c>
      <c r="M42" s="33" t="s">
        <v>829</v>
      </c>
      <c r="N42" s="33">
        <v>5.74</v>
      </c>
      <c r="O42" t="s">
        <v>910</v>
      </c>
      <c r="S42" s="15" t="s">
        <v>457</v>
      </c>
      <c r="T42" t="s">
        <v>833</v>
      </c>
      <c r="U42" s="15" t="str">
        <f t="shared" si="1"/>
        <v>Non</v>
      </c>
      <c r="V42" s="15" t="s">
        <v>347</v>
      </c>
      <c r="W42" s="15" t="str">
        <f>IF(COUNTIF(ISIN_Greenfin!$A$1:$A$207,Source!C42)&gt;0,"Oui","Non")</f>
        <v>Non</v>
      </c>
      <c r="X42" t="str">
        <f>IF(COUNTIF(ISIN_Finansol!$A$1:$A$146,Source!C42)&gt;0,"Oui","Non")</f>
        <v>Non</v>
      </c>
      <c r="Y42"/>
      <c r="Z42"/>
      <c r="AA42"/>
      <c r="AB42"/>
      <c r="AC42" s="15" t="s">
        <v>857</v>
      </c>
      <c r="AD42" s="15" t="s">
        <v>387</v>
      </c>
      <c r="AH42" s="15" t="s">
        <v>857</v>
      </c>
      <c r="AI42" s="15" t="s">
        <v>857</v>
      </c>
      <c r="AJ42" s="15" t="s">
        <v>857</v>
      </c>
      <c r="AK42" s="15" t="s">
        <v>857</v>
      </c>
      <c r="AL42" s="15" t="s">
        <v>857</v>
      </c>
      <c r="AM42" s="15" t="s">
        <v>857</v>
      </c>
      <c r="AN42" s="15" t="s">
        <v>857</v>
      </c>
      <c r="AO42" s="15" t="s">
        <v>857</v>
      </c>
      <c r="AP42" s="15" t="s">
        <v>857</v>
      </c>
      <c r="AQ42" s="15" t="s">
        <v>857</v>
      </c>
      <c r="AR42" s="15" t="s">
        <v>857</v>
      </c>
      <c r="AS42" s="15" t="s">
        <v>857</v>
      </c>
      <c r="AT42" s="15" t="s">
        <v>857</v>
      </c>
      <c r="AU42" s="15" t="s">
        <v>857</v>
      </c>
      <c r="AV42" s="15" t="s">
        <v>857</v>
      </c>
      <c r="AW42">
        <v>3</v>
      </c>
    </row>
    <row r="43" spans="1:49" x14ac:dyDescent="0.25">
      <c r="A43" t="s">
        <v>480</v>
      </c>
      <c r="B43" t="s">
        <v>911</v>
      </c>
      <c r="C43" t="s">
        <v>485</v>
      </c>
      <c r="D43" t="s">
        <v>908</v>
      </c>
      <c r="E43" s="39" t="s">
        <v>489</v>
      </c>
      <c r="F43" s="19" t="s">
        <v>479</v>
      </c>
      <c r="G43" t="s">
        <v>857</v>
      </c>
      <c r="H43" t="s">
        <v>45</v>
      </c>
      <c r="I43" s="47" t="s">
        <v>45</v>
      </c>
      <c r="J43" s="33" t="s">
        <v>857</v>
      </c>
      <c r="K43" s="34" t="s">
        <v>857</v>
      </c>
      <c r="L43" s="34" t="s">
        <v>857</v>
      </c>
      <c r="M43" s="33" t="s">
        <v>830</v>
      </c>
      <c r="N43" s="33">
        <v>2.4300000000000002</v>
      </c>
      <c r="O43" t="s">
        <v>910</v>
      </c>
      <c r="S43" s="15" t="s">
        <v>907</v>
      </c>
      <c r="U43" s="15" t="str">
        <f t="shared" si="1"/>
        <v>Label ISR public</v>
      </c>
      <c r="V43" s="15" t="s">
        <v>345</v>
      </c>
      <c r="W43" s="15" t="str">
        <f>IF(COUNTIF(ISIN_Greenfin!$A$1:$A$207,Source!C43)&gt;0,"Oui","Non")</f>
        <v>Non</v>
      </c>
      <c r="X43" t="str">
        <f>IF(COUNTIF(ISIN_Finansol!$A$1:$A$146,Source!C43)&gt;0,"Oui","Non")</f>
        <v>Non</v>
      </c>
      <c r="Y43"/>
      <c r="Z43"/>
      <c r="AA43"/>
      <c r="AB43"/>
      <c r="AC43" s="15" t="s">
        <v>857</v>
      </c>
      <c r="AD43" s="15" t="s">
        <v>390</v>
      </c>
      <c r="AH43" s="15" t="s">
        <v>857</v>
      </c>
      <c r="AI43" s="15" t="s">
        <v>857</v>
      </c>
      <c r="AJ43" s="15" t="s">
        <v>857</v>
      </c>
      <c r="AK43" s="15" t="s">
        <v>857</v>
      </c>
      <c r="AL43" s="15" t="s">
        <v>857</v>
      </c>
      <c r="AM43" s="15" t="s">
        <v>857</v>
      </c>
      <c r="AN43" s="15" t="s">
        <v>857</v>
      </c>
      <c r="AO43" s="15" t="s">
        <v>857</v>
      </c>
      <c r="AP43" s="15" t="s">
        <v>857</v>
      </c>
      <c r="AQ43" s="15" t="s">
        <v>857</v>
      </c>
      <c r="AR43" s="15" t="s">
        <v>857</v>
      </c>
      <c r="AS43" s="15" t="s">
        <v>857</v>
      </c>
      <c r="AT43" s="15" t="s">
        <v>857</v>
      </c>
      <c r="AU43" s="15" t="s">
        <v>857</v>
      </c>
      <c r="AV43" s="15" t="s">
        <v>857</v>
      </c>
      <c r="AW43">
        <v>2</v>
      </c>
    </row>
    <row r="44" spans="1:49" x14ac:dyDescent="0.25">
      <c r="A44" t="s">
        <v>332</v>
      </c>
      <c r="B44" t="s">
        <v>911</v>
      </c>
      <c r="C44" t="s">
        <v>486</v>
      </c>
      <c r="D44" t="s">
        <v>908</v>
      </c>
      <c r="E44" s="39" t="s">
        <v>490</v>
      </c>
      <c r="F44" s="19" t="s">
        <v>479</v>
      </c>
      <c r="G44" t="s">
        <v>857</v>
      </c>
      <c r="H44" t="s">
        <v>336</v>
      </c>
      <c r="I44" s="47" t="s">
        <v>336</v>
      </c>
      <c r="J44" s="33" t="s">
        <v>857</v>
      </c>
      <c r="K44" s="34" t="s">
        <v>857</v>
      </c>
      <c r="L44" s="34" t="s">
        <v>857</v>
      </c>
      <c r="M44" s="33" t="s">
        <v>835</v>
      </c>
      <c r="N44" s="33">
        <v>5.28</v>
      </c>
      <c r="O44" s="8">
        <v>5.36</v>
      </c>
      <c r="P44" s="8"/>
      <c r="S44" s="15" t="s">
        <v>907</v>
      </c>
      <c r="U44" s="15" t="str">
        <f t="shared" si="1"/>
        <v>Label ISR public</v>
      </c>
      <c r="V44" s="15" t="s">
        <v>345</v>
      </c>
      <c r="W44" s="15" t="str">
        <f>IF(COUNTIF(ISIN_Greenfin!$A$1:$A$207,Source!C44)&gt;0,"Oui","Non")</f>
        <v>Non</v>
      </c>
      <c r="X44" t="str">
        <f>IF(COUNTIF(ISIN_Finansol!$A$1:$A$146,Source!C44)&gt;0,"Oui","Non")</f>
        <v>Non</v>
      </c>
      <c r="Y44"/>
      <c r="Z44"/>
      <c r="AA44"/>
      <c r="AB44"/>
      <c r="AC44" s="15" t="s">
        <v>857</v>
      </c>
      <c r="AD44" s="15" t="s">
        <v>387</v>
      </c>
      <c r="AH44" s="15" t="s">
        <v>857</v>
      </c>
      <c r="AI44" s="15" t="s">
        <v>857</v>
      </c>
      <c r="AJ44" s="15" t="s">
        <v>857</v>
      </c>
      <c r="AK44" s="15" t="s">
        <v>857</v>
      </c>
      <c r="AL44" s="15" t="s">
        <v>857</v>
      </c>
      <c r="AM44" s="15" t="s">
        <v>857</v>
      </c>
      <c r="AN44" s="15" t="s">
        <v>857</v>
      </c>
      <c r="AO44" s="15" t="s">
        <v>857</v>
      </c>
      <c r="AP44" s="15" t="s">
        <v>857</v>
      </c>
      <c r="AQ44" s="15" t="s">
        <v>857</v>
      </c>
      <c r="AR44" s="15" t="s">
        <v>857</v>
      </c>
      <c r="AS44" s="15" t="s">
        <v>857</v>
      </c>
      <c r="AT44" s="15" t="s">
        <v>857</v>
      </c>
      <c r="AU44" s="15" t="s">
        <v>857</v>
      </c>
      <c r="AV44" s="15" t="s">
        <v>857</v>
      </c>
      <c r="AW44">
        <v>3</v>
      </c>
    </row>
    <row r="45" spans="1:49" x14ac:dyDescent="0.25">
      <c r="A45" t="s">
        <v>332</v>
      </c>
      <c r="B45" t="s">
        <v>911</v>
      </c>
      <c r="C45" t="s">
        <v>338</v>
      </c>
      <c r="D45" t="s">
        <v>908</v>
      </c>
      <c r="E45" s="39" t="s">
        <v>491</v>
      </c>
      <c r="F45" s="19" t="s">
        <v>479</v>
      </c>
      <c r="G45" t="s">
        <v>857</v>
      </c>
      <c r="H45" t="s">
        <v>909</v>
      </c>
      <c r="I45" s="47" t="s">
        <v>909</v>
      </c>
      <c r="J45" s="33" t="s">
        <v>857</v>
      </c>
      <c r="K45" s="34" t="s">
        <v>857</v>
      </c>
      <c r="L45" s="34" t="s">
        <v>857</v>
      </c>
      <c r="M45" s="33" t="s">
        <v>830</v>
      </c>
      <c r="N45" s="33">
        <v>4.53</v>
      </c>
      <c r="O45">
        <v>4.53</v>
      </c>
      <c r="S45" s="15" t="s">
        <v>907</v>
      </c>
      <c r="U45" s="15" t="str">
        <f t="shared" si="1"/>
        <v>Label ISR public</v>
      </c>
      <c r="V45" s="15" t="s">
        <v>345</v>
      </c>
      <c r="W45" s="15" t="str">
        <f>IF(COUNTIF(ISIN_Greenfin!$A$1:$A$207,Source!C45)&gt;0,"Oui","Non")</f>
        <v>Non</v>
      </c>
      <c r="X45" t="str">
        <f>IF(COUNTIF(ISIN_Finansol!$A$1:$A$146,Source!C45)&gt;0,"Oui","Non")</f>
        <v>Non</v>
      </c>
      <c r="Y45"/>
      <c r="Z45"/>
      <c r="AA45"/>
      <c r="AB45"/>
      <c r="AC45" s="15" t="s">
        <v>857</v>
      </c>
      <c r="AD45" s="15" t="s">
        <v>390</v>
      </c>
      <c r="AH45" s="15" t="s">
        <v>857</v>
      </c>
      <c r="AI45" s="15" t="s">
        <v>857</v>
      </c>
      <c r="AJ45" s="15" t="s">
        <v>857</v>
      </c>
      <c r="AK45" s="15" t="s">
        <v>857</v>
      </c>
      <c r="AL45" s="15" t="s">
        <v>857</v>
      </c>
      <c r="AM45" s="15" t="s">
        <v>857</v>
      </c>
      <c r="AN45" s="15" t="s">
        <v>857</v>
      </c>
      <c r="AO45" s="15" t="s">
        <v>857</v>
      </c>
      <c r="AP45" s="15" t="s">
        <v>857</v>
      </c>
      <c r="AQ45" s="15" t="s">
        <v>857</v>
      </c>
      <c r="AR45" s="15" t="s">
        <v>857</v>
      </c>
      <c r="AS45" s="15" t="s">
        <v>857</v>
      </c>
      <c r="AT45" s="15" t="s">
        <v>857</v>
      </c>
      <c r="AU45" s="15" t="s">
        <v>857</v>
      </c>
      <c r="AV45" s="15" t="s">
        <v>857</v>
      </c>
      <c r="AW45">
        <v>3</v>
      </c>
    </row>
    <row r="46" spans="1:49" x14ac:dyDescent="0.25">
      <c r="A46" t="s">
        <v>332</v>
      </c>
      <c r="B46" t="s">
        <v>911</v>
      </c>
      <c r="C46" t="s">
        <v>339</v>
      </c>
      <c r="D46" t="s">
        <v>908</v>
      </c>
      <c r="E46" s="39" t="s">
        <v>333</v>
      </c>
      <c r="F46" s="19" t="s">
        <v>479</v>
      </c>
      <c r="G46" t="s">
        <v>857</v>
      </c>
      <c r="H46" t="s">
        <v>336</v>
      </c>
      <c r="I46" s="47" t="s">
        <v>336</v>
      </c>
      <c r="J46" s="33" t="s">
        <v>857</v>
      </c>
      <c r="K46" s="34" t="s">
        <v>857</v>
      </c>
      <c r="L46" s="34" t="s">
        <v>857</v>
      </c>
      <c r="M46" s="33" t="s">
        <v>836</v>
      </c>
      <c r="N46" s="33">
        <v>4.21</v>
      </c>
      <c r="O46">
        <v>5.04</v>
      </c>
      <c r="S46" s="15" t="s">
        <v>907</v>
      </c>
      <c r="U46" s="15" t="str">
        <f t="shared" si="1"/>
        <v>Label ISR public</v>
      </c>
      <c r="V46" s="15" t="s">
        <v>345</v>
      </c>
      <c r="W46" s="15" t="str">
        <f>IF(COUNTIF(ISIN_Greenfin!$A$1:$A$207,Source!C46)&gt;0,"Oui","Non")</f>
        <v>Non</v>
      </c>
      <c r="X46" t="str">
        <f>IF(COUNTIF(ISIN_Finansol!$A$1:$A$146,Source!C46)&gt;0,"Oui","Non")</f>
        <v>Non</v>
      </c>
      <c r="Y46"/>
      <c r="Z46"/>
      <c r="AA46"/>
      <c r="AB46"/>
      <c r="AC46" s="15" t="s">
        <v>857</v>
      </c>
      <c r="AD46" s="15" t="s">
        <v>390</v>
      </c>
      <c r="AH46" s="15" t="s">
        <v>857</v>
      </c>
      <c r="AI46" s="15" t="s">
        <v>857</v>
      </c>
      <c r="AJ46" s="15" t="s">
        <v>857</v>
      </c>
      <c r="AK46" s="15" t="s">
        <v>857</v>
      </c>
      <c r="AL46" s="15" t="s">
        <v>857</v>
      </c>
      <c r="AM46" s="15" t="s">
        <v>857</v>
      </c>
      <c r="AN46" s="15" t="s">
        <v>857</v>
      </c>
      <c r="AO46" s="15" t="s">
        <v>857</v>
      </c>
      <c r="AP46" s="15" t="s">
        <v>857</v>
      </c>
      <c r="AQ46" s="15" t="s">
        <v>857</v>
      </c>
      <c r="AR46" s="15" t="s">
        <v>857</v>
      </c>
      <c r="AS46" s="15" t="s">
        <v>857</v>
      </c>
      <c r="AT46" s="15" t="s">
        <v>857</v>
      </c>
      <c r="AU46" s="15" t="s">
        <v>857</v>
      </c>
      <c r="AV46" s="15" t="s">
        <v>857</v>
      </c>
      <c r="AW46">
        <v>3</v>
      </c>
    </row>
    <row r="47" spans="1:49" x14ac:dyDescent="0.25">
      <c r="A47" t="s">
        <v>495</v>
      </c>
      <c r="B47" t="s">
        <v>911</v>
      </c>
      <c r="C47" t="s">
        <v>487</v>
      </c>
      <c r="D47" t="s">
        <v>908</v>
      </c>
      <c r="E47" s="39" t="s">
        <v>492</v>
      </c>
      <c r="F47" s="19" t="s">
        <v>479</v>
      </c>
      <c r="G47" t="s">
        <v>857</v>
      </c>
      <c r="H47" t="s">
        <v>45</v>
      </c>
      <c r="I47" s="47" t="s">
        <v>45</v>
      </c>
      <c r="J47" s="33" t="s">
        <v>857</v>
      </c>
      <c r="K47" s="34" t="s">
        <v>857</v>
      </c>
      <c r="L47" s="34" t="s">
        <v>857</v>
      </c>
      <c r="M47" s="33" t="s">
        <v>837</v>
      </c>
      <c r="N47" s="33">
        <v>4.17</v>
      </c>
      <c r="O47" t="s">
        <v>910</v>
      </c>
      <c r="S47" s="15" t="s">
        <v>907</v>
      </c>
      <c r="U47" s="15" t="str">
        <f t="shared" si="1"/>
        <v>Label ISR public</v>
      </c>
      <c r="V47" s="15" t="s">
        <v>345</v>
      </c>
      <c r="W47" s="15" t="str">
        <f>IF(COUNTIF(ISIN_Greenfin!$A$1:$A$207,Source!C47)&gt;0,"Oui","Non")</f>
        <v>Non</v>
      </c>
      <c r="X47" t="str">
        <f>IF(COUNTIF(ISIN_Finansol!$A$1:$A$146,Source!C47)&gt;0,"Oui","Non")</f>
        <v>Non</v>
      </c>
      <c r="Y47"/>
      <c r="Z47"/>
      <c r="AA47"/>
      <c r="AB47"/>
      <c r="AC47" s="15" t="s">
        <v>857</v>
      </c>
      <c r="AD47" s="15" t="s">
        <v>390</v>
      </c>
      <c r="AF47" t="s">
        <v>345</v>
      </c>
      <c r="AH47" s="15" t="s">
        <v>857</v>
      </c>
      <c r="AI47" s="15" t="s">
        <v>857</v>
      </c>
      <c r="AJ47" s="15" t="s">
        <v>857</v>
      </c>
      <c r="AK47" s="15" t="s">
        <v>857</v>
      </c>
      <c r="AL47" s="15" t="s">
        <v>857</v>
      </c>
      <c r="AM47" s="15" t="s">
        <v>857</v>
      </c>
      <c r="AN47" s="15" t="s">
        <v>857</v>
      </c>
      <c r="AO47" s="15" t="s">
        <v>857</v>
      </c>
      <c r="AP47" s="15" t="s">
        <v>857</v>
      </c>
      <c r="AQ47" s="15" t="s">
        <v>857</v>
      </c>
      <c r="AR47" s="15" t="s">
        <v>857</v>
      </c>
      <c r="AS47" s="15" t="s">
        <v>857</v>
      </c>
      <c r="AT47" s="15" t="s">
        <v>857</v>
      </c>
      <c r="AU47" s="15" t="s">
        <v>857</v>
      </c>
      <c r="AV47" s="15" t="s">
        <v>857</v>
      </c>
      <c r="AW47">
        <v>3</v>
      </c>
    </row>
    <row r="48" spans="1:49" x14ac:dyDescent="0.25">
      <c r="A48" t="s">
        <v>334</v>
      </c>
      <c r="B48" t="s">
        <v>911</v>
      </c>
      <c r="C48" t="s">
        <v>488</v>
      </c>
      <c r="D48" t="s">
        <v>908</v>
      </c>
      <c r="E48" s="39" t="s">
        <v>493</v>
      </c>
      <c r="F48" s="19" t="s">
        <v>479</v>
      </c>
      <c r="G48" t="s">
        <v>857</v>
      </c>
      <c r="H48" t="s">
        <v>336</v>
      </c>
      <c r="I48" s="47" t="s">
        <v>336</v>
      </c>
      <c r="J48" s="33" t="s">
        <v>857</v>
      </c>
      <c r="K48" s="34" t="s">
        <v>857</v>
      </c>
      <c r="L48" s="34" t="s">
        <v>857</v>
      </c>
      <c r="M48" s="33" t="s">
        <v>836</v>
      </c>
      <c r="N48" s="33">
        <v>4.32</v>
      </c>
      <c r="O48">
        <v>4.91</v>
      </c>
      <c r="S48" s="15" t="s">
        <v>907</v>
      </c>
      <c r="U48" s="15" t="str">
        <f t="shared" si="1"/>
        <v>Label ISR public</v>
      </c>
      <c r="V48" s="15" t="s">
        <v>345</v>
      </c>
      <c r="W48" s="15" t="str">
        <f>IF(COUNTIF(ISIN_Greenfin!$A$1:$A$207,Source!C48)&gt;0,"Oui","Non")</f>
        <v>Non</v>
      </c>
      <c r="X48" t="str">
        <f>IF(COUNTIF(ISIN_Finansol!$A$1:$A$146,Source!C48)&gt;0,"Oui","Non")</f>
        <v>Non</v>
      </c>
      <c r="Y48" t="s">
        <v>345</v>
      </c>
      <c r="Z48"/>
      <c r="AA48"/>
      <c r="AB48"/>
      <c r="AC48" s="15" t="s">
        <v>857</v>
      </c>
      <c r="AD48" s="15" t="s">
        <v>390</v>
      </c>
      <c r="AH48" s="15" t="s">
        <v>857</v>
      </c>
      <c r="AI48" s="15" t="s">
        <v>857</v>
      </c>
      <c r="AJ48" s="15" t="s">
        <v>857</v>
      </c>
      <c r="AK48" s="15" t="s">
        <v>857</v>
      </c>
      <c r="AL48" s="15" t="s">
        <v>857</v>
      </c>
      <c r="AM48" s="15" t="s">
        <v>857</v>
      </c>
      <c r="AN48" s="15" t="s">
        <v>857</v>
      </c>
      <c r="AO48" s="15" t="s">
        <v>857</v>
      </c>
      <c r="AP48" s="15" t="s">
        <v>857</v>
      </c>
      <c r="AQ48" s="15" t="s">
        <v>857</v>
      </c>
      <c r="AR48" s="15" t="s">
        <v>857</v>
      </c>
      <c r="AS48" s="15" t="s">
        <v>857</v>
      </c>
      <c r="AT48" s="15" t="s">
        <v>857</v>
      </c>
      <c r="AU48" s="15" t="s">
        <v>857</v>
      </c>
      <c r="AV48" s="15" t="s">
        <v>857</v>
      </c>
      <c r="AW48">
        <v>4</v>
      </c>
    </row>
    <row r="49" spans="1:49" x14ac:dyDescent="0.25">
      <c r="A49" t="s">
        <v>334</v>
      </c>
      <c r="B49" t="s">
        <v>911</v>
      </c>
      <c r="C49" t="s">
        <v>337</v>
      </c>
      <c r="D49" t="s">
        <v>908</v>
      </c>
      <c r="E49" s="39" t="s">
        <v>494</v>
      </c>
      <c r="F49" s="19" t="s">
        <v>479</v>
      </c>
      <c r="G49" t="s">
        <v>857</v>
      </c>
      <c r="H49" t="s">
        <v>45</v>
      </c>
      <c r="I49" s="47" t="s">
        <v>45</v>
      </c>
      <c r="J49" s="33" t="s">
        <v>857</v>
      </c>
      <c r="K49" s="34" t="s">
        <v>857</v>
      </c>
      <c r="L49" s="34" t="s">
        <v>857</v>
      </c>
      <c r="M49" s="33" t="s">
        <v>335</v>
      </c>
      <c r="N49" s="33">
        <v>-5.0599999999999996</v>
      </c>
      <c r="O49">
        <v>3.33</v>
      </c>
      <c r="S49" s="15" t="s">
        <v>907</v>
      </c>
      <c r="U49" s="15" t="str">
        <f t="shared" si="1"/>
        <v>Label ISR public</v>
      </c>
      <c r="V49" s="15" t="s">
        <v>345</v>
      </c>
      <c r="W49" s="15" t="str">
        <f>IF(COUNTIF(ISIN_Greenfin!$A$1:$A$207,Source!C49)&gt;0,"Oui","Non")</f>
        <v>Non</v>
      </c>
      <c r="X49" t="str">
        <f>IF(COUNTIF(ISIN_Finansol!$A$1:$A$146,Source!C49)&gt;0,"Oui","Non")</f>
        <v>Non</v>
      </c>
      <c r="Y49"/>
      <c r="Z49"/>
      <c r="AA49"/>
      <c r="AB49"/>
      <c r="AC49" s="15" t="s">
        <v>857</v>
      </c>
      <c r="AD49" s="15" t="s">
        <v>387</v>
      </c>
      <c r="AH49" s="15" t="s">
        <v>857</v>
      </c>
      <c r="AI49" s="15" t="s">
        <v>857</v>
      </c>
      <c r="AJ49" s="15" t="s">
        <v>857</v>
      </c>
      <c r="AK49" s="15" t="s">
        <v>857</v>
      </c>
      <c r="AL49" s="15" t="s">
        <v>857</v>
      </c>
      <c r="AM49" s="15" t="s">
        <v>857</v>
      </c>
      <c r="AN49" s="15" t="s">
        <v>857</v>
      </c>
      <c r="AO49" s="15" t="s">
        <v>857</v>
      </c>
      <c r="AP49" s="15" t="s">
        <v>857</v>
      </c>
      <c r="AQ49" s="15" t="s">
        <v>857</v>
      </c>
      <c r="AR49" s="15" t="s">
        <v>857</v>
      </c>
      <c r="AS49" s="15" t="s">
        <v>857</v>
      </c>
      <c r="AT49" s="15" t="s">
        <v>857</v>
      </c>
      <c r="AU49" s="15" t="s">
        <v>857</v>
      </c>
      <c r="AV49" s="15" t="s">
        <v>857</v>
      </c>
      <c r="AW49">
        <v>4</v>
      </c>
    </row>
  </sheetData>
  <autoFilter ref="A1:AV40" xr:uid="{00000000-0009-0000-0000-000002000000}">
    <sortState xmlns:xlrd2="http://schemas.microsoft.com/office/spreadsheetml/2017/richdata2" ref="A2:AV49">
      <sortCondition ref="S1:S43"/>
    </sortState>
  </autoFilter>
  <conditionalFormatting sqref="K41:K49">
    <cfRule type="cellIs" dxfId="13" priority="1" operator="greaterThan">
      <formula>#REF!</formula>
    </cfRule>
    <cfRule type="cellIs" dxfId="12" priority="2" operator="lessThan">
      <formula>#REF!</formula>
    </cfRule>
  </conditionalFormatting>
  <conditionalFormatting sqref="L2:L49">
    <cfRule type="cellIs" dxfId="11" priority="84" operator="greaterThan">
      <formula>#REF!</formula>
    </cfRule>
    <cfRule type="cellIs" dxfId="10" priority="86" operator="lessThan">
      <formula>#REF!</formula>
    </cfRule>
  </conditionalFormatting>
  <conditionalFormatting sqref="AG2:AH41">
    <cfRule type="containsText" dxfId="9" priority="83" operator="containsText" text="en dessous">
      <formula>NOT(ISERROR(SEARCH("en dessous",AG2)))</formula>
    </cfRule>
  </conditionalFormatting>
  <conditionalFormatting sqref="AH42:AH49">
    <cfRule type="containsText" dxfId="8" priority="3" operator="containsText" text="en dessous">
      <formula>NOT(ISERROR(SEARCH("en dessous",AH42)))</formula>
    </cfRule>
  </conditionalFormatting>
  <conditionalFormatting sqref="AI2:AS40">
    <cfRule type="iconSet" priority="569">
      <iconSet iconSet="3Symbols2">
        <cfvo type="percent" val="0"/>
        <cfvo type="percent" val="33"/>
        <cfvo type="percent" val="67"/>
      </iconSet>
    </cfRule>
  </conditionalFormatting>
  <conditionalFormatting sqref="AI2:AU40">
    <cfRule type="containsText" dxfId="7" priority="116" operator="containsText" text="entre 5 et 10%">
      <formula>NOT(ISERROR(SEARCH("entre 5 et 10%",AI2)))</formula>
    </cfRule>
    <cfRule type="containsText" dxfId="6" priority="117" operator="containsText" text="Nul">
      <formula>NOT(ISERROR(SEARCH("Nul",AI2)))</formula>
    </cfRule>
    <cfRule type="containsText" dxfId="5" priority="118" operator="containsText" text="entre 10 et 50%">
      <formula>NOT(ISERROR(SEARCH("entre 10 et 50%",AI2)))</formula>
    </cfRule>
    <cfRule type="containsText" dxfId="4" priority="119" operator="containsText" text="entre 5% et 10% ">
      <formula>NOT(ISERROR(SEARCH("entre 5% et 10% ",AI2)))</formula>
    </cfRule>
    <cfRule type="containsText" dxfId="3" priority="120" operator="containsText" text="entre 1% et 5%">
      <formula>NOT(ISERROR(SEARCH("entre 1% et 5%",AI2)))</formula>
    </cfRule>
    <cfRule type="containsText" dxfId="2" priority="121" operator="containsText" text="inf à 1%">
      <formula>NOT(ISERROR(SEARCH("inf à 1%",AI2)))</formula>
    </cfRule>
    <cfRule type="containsText" dxfId="1" priority="122" operator="containsText" text="sup">
      <formula>NOT(ISERROR(SEARCH("sup",AI2)))</formula>
    </cfRule>
  </conditionalFormatting>
  <conditionalFormatting sqref="AR32:AR33">
    <cfRule type="containsText" dxfId="0" priority="123" operator="containsText" text="Nul">
      <formula>NOT(ISERROR(SEARCH("Nul",AR32)))</formula>
    </cfRule>
  </conditionalFormatting>
  <conditionalFormatting sqref="AT2:AT40">
    <cfRule type="iconSet" priority="565">
      <iconSet iconSet="3Symbols2">
        <cfvo type="percent" val="0"/>
        <cfvo type="percent" val="33"/>
        <cfvo type="percent" val="67"/>
      </iconSet>
    </cfRule>
  </conditionalFormatting>
  <conditionalFormatting sqref="AU2:AU40">
    <cfRule type="iconSet" priority="567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499984740745262"/>
  </sheetPr>
  <dimension ref="A1:HV44"/>
  <sheetViews>
    <sheetView topLeftCell="HA1" zoomScale="70" zoomScaleNormal="70" workbookViewId="0">
      <selection activeCell="HA1" sqref="HA1"/>
    </sheetView>
  </sheetViews>
  <sheetFormatPr baseColWidth="10" defaultRowHeight="15" x14ac:dyDescent="0.25"/>
  <cols>
    <col min="1" max="1" width="42.5703125" bestFit="1" customWidth="1"/>
    <col min="2" max="2" width="25.5703125" customWidth="1"/>
    <col min="3" max="3" width="51.5703125" bestFit="1" customWidth="1"/>
    <col min="4" max="4" width="23.5703125" customWidth="1"/>
    <col min="5" max="5" width="41.5703125" bestFit="1" customWidth="1"/>
    <col min="6" max="6" width="29.85546875" customWidth="1"/>
    <col min="7" max="7" width="37.42578125" customWidth="1"/>
    <col min="8" max="8" width="34.140625" customWidth="1"/>
    <col min="9" max="9" width="33" customWidth="1"/>
    <col min="10" max="10" width="44" customWidth="1"/>
    <col min="11" max="11" width="45.140625" customWidth="1"/>
    <col min="12" max="12" width="27.42578125" customWidth="1"/>
    <col min="13" max="13" width="22.85546875" customWidth="1"/>
    <col min="14" max="14" width="33.85546875" customWidth="1"/>
    <col min="15" max="15" width="35" customWidth="1"/>
    <col min="16" max="16" width="36.28515625" customWidth="1"/>
    <col min="17" max="17" width="31.7109375" customWidth="1"/>
    <col min="18" max="18" width="42.7109375" customWidth="1"/>
    <col min="19" max="19" width="43.85546875" customWidth="1"/>
    <col min="20" max="20" width="38.5703125" customWidth="1"/>
    <col min="21" max="21" width="34" customWidth="1"/>
    <col min="22" max="22" width="45" customWidth="1"/>
    <col min="23" max="23" width="46.140625" customWidth="1"/>
    <col min="24" max="24" width="29.5703125" customWidth="1"/>
    <col min="25" max="25" width="25" customWidth="1"/>
    <col min="26" max="26" width="36" customWidth="1"/>
    <col min="27" max="27" width="37.140625" customWidth="1"/>
    <col min="28" max="28" width="35.85546875" customWidth="1"/>
    <col min="29" max="29" width="31.28515625" customWidth="1"/>
    <col min="30" max="30" width="42.28515625" customWidth="1"/>
    <col min="31" max="31" width="43.42578125" customWidth="1"/>
    <col min="32" max="32" width="34.28515625" customWidth="1"/>
    <col min="33" max="33" width="38.5703125" customWidth="1"/>
    <col min="34" max="34" width="42.7109375" customWidth="1"/>
    <col min="35" max="35" width="43.140625" customWidth="1"/>
    <col min="36" max="36" width="47.42578125" customWidth="1"/>
    <col min="37" max="37" width="51.5703125" customWidth="1"/>
    <col min="38" max="38" width="40.7109375" customWidth="1"/>
    <col min="39" max="39" width="52.140625" customWidth="1"/>
    <col min="40" max="40" width="45.28515625" customWidth="1"/>
    <col min="41" max="41" width="52.42578125" customWidth="1"/>
    <col min="42" max="42" width="41.5703125" customWidth="1"/>
    <col min="43" max="43" width="36.7109375" customWidth="1"/>
    <col min="44" max="44" width="26.5703125" customWidth="1"/>
    <col min="45" max="45" width="35.42578125" customWidth="1"/>
    <col min="46" max="46" width="37.7109375" customWidth="1"/>
    <col min="47" max="47" width="28.7109375" customWidth="1"/>
    <col min="48" max="48" width="35" customWidth="1"/>
    <col min="49" max="49" width="49.5703125" customWidth="1"/>
    <col min="50" max="50" width="58.42578125" customWidth="1"/>
    <col min="51" max="51" width="59.7109375" customWidth="1"/>
    <col min="52" max="52" width="51.140625" customWidth="1"/>
    <col min="53" max="53" width="62.42578125" customWidth="1"/>
    <col min="54" max="54" width="59.85546875" customWidth="1"/>
    <col min="55" max="55" width="37.7109375" customWidth="1"/>
    <col min="56" max="56" width="49" customWidth="1"/>
    <col min="57" max="57" width="46.42578125" customWidth="1"/>
    <col min="58" max="58" width="45.42578125" customWidth="1"/>
    <col min="59" max="59" width="56.7109375" customWidth="1"/>
    <col min="60" max="60" width="54.140625" customWidth="1"/>
    <col min="61" max="61" width="67.28515625" customWidth="1"/>
    <col min="62" max="63" width="73.42578125" customWidth="1"/>
    <col min="64" max="64" width="54.28515625" customWidth="1"/>
    <col min="65" max="65" width="65.5703125" customWidth="1"/>
    <col min="66" max="66" width="63" customWidth="1"/>
    <col min="67" max="67" width="54.42578125" customWidth="1"/>
    <col min="68" max="68" width="65.7109375" customWidth="1"/>
    <col min="69" max="69" width="63.140625" customWidth="1"/>
    <col min="70" max="70" width="39.85546875" customWidth="1"/>
    <col min="71" max="71" width="51.140625" customWidth="1"/>
    <col min="72" max="72" width="48.5703125" customWidth="1"/>
    <col min="73" max="73" width="34.85546875" customWidth="1"/>
    <col min="74" max="74" width="46.140625" customWidth="1"/>
    <col min="75" max="75" width="43.5703125" customWidth="1"/>
    <col min="76" max="76" width="50.5703125" customWidth="1"/>
    <col min="77" max="77" width="61.85546875" customWidth="1"/>
    <col min="78" max="78" width="59.28515625" customWidth="1"/>
    <col min="79" max="79" width="38" customWidth="1"/>
    <col min="80" max="80" width="49.28515625" customWidth="1"/>
    <col min="81" max="81" width="46.7109375" customWidth="1"/>
    <col min="82" max="82" width="38.5703125" customWidth="1"/>
    <col min="83" max="83" width="49.85546875" customWidth="1"/>
    <col min="84" max="84" width="47.28515625" customWidth="1"/>
    <col min="85" max="85" width="40.7109375" customWidth="1"/>
    <col min="86" max="86" width="52" customWidth="1"/>
    <col min="87" max="87" width="49.42578125" customWidth="1"/>
    <col min="88" max="88" width="41.85546875" customWidth="1"/>
    <col min="89" max="89" width="53.140625" customWidth="1"/>
    <col min="90" max="90" width="50.5703125" customWidth="1"/>
    <col min="91" max="91" width="43.7109375" customWidth="1"/>
    <col min="92" max="92" width="55" customWidth="1"/>
    <col min="93" max="93" width="52.42578125" customWidth="1"/>
    <col min="94" max="94" width="38.7109375" customWidth="1"/>
    <col min="95" max="95" width="50" customWidth="1"/>
    <col min="96" max="96" width="47.42578125" customWidth="1"/>
    <col min="97" max="97" width="16" customWidth="1"/>
    <col min="98" max="98" width="35.140625" customWidth="1"/>
    <col min="99" max="99" width="28.140625" customWidth="1"/>
    <col min="100" max="100" width="21.7109375" customWidth="1"/>
    <col min="101" max="101" width="48.42578125" customWidth="1"/>
    <col min="102" max="102" width="41.140625" customWidth="1"/>
    <col min="103" max="103" width="34" customWidth="1"/>
    <col min="104" max="104" width="41.140625" customWidth="1"/>
    <col min="105" max="105" width="54.140625" customWidth="1"/>
    <col min="106" max="106" width="61.42578125" customWidth="1"/>
    <col min="107" max="107" width="27.28515625" customWidth="1"/>
    <col min="108" max="108" width="46.7109375" customWidth="1"/>
    <col min="109" max="109" width="31.140625" customWidth="1"/>
    <col min="110" max="110" width="50.5703125" customWidth="1"/>
    <col min="111" max="111" width="27.28515625" customWidth="1"/>
    <col min="112" max="112" width="46.7109375" customWidth="1"/>
    <col min="113" max="113" width="36.5703125" customWidth="1"/>
    <col min="114" max="114" width="56" customWidth="1"/>
    <col min="115" max="115" width="24.85546875" customWidth="1"/>
    <col min="116" max="116" width="44.28515625" customWidth="1"/>
    <col min="117" max="117" width="20.5703125" customWidth="1"/>
    <col min="118" max="118" width="40" customWidth="1"/>
    <col min="119" max="119" width="28" customWidth="1"/>
    <col min="120" max="120" width="43.85546875" customWidth="1"/>
    <col min="121" max="121" width="33.5703125" customWidth="1"/>
    <col min="122" max="122" width="49.5703125" customWidth="1"/>
    <col min="123" max="123" width="55.140625" customWidth="1"/>
    <col min="124" max="124" width="41.85546875" customWidth="1"/>
    <col min="125" max="125" width="47.42578125" customWidth="1"/>
    <col min="126" max="126" width="37.85546875" customWidth="1"/>
    <col min="127" max="127" width="43.42578125" customWidth="1"/>
    <col min="128" max="128" width="45.28515625" customWidth="1"/>
    <col min="129" max="129" width="50.85546875" customWidth="1"/>
    <col min="130" max="130" width="34.5703125" customWidth="1"/>
    <col min="131" max="131" width="40.140625" customWidth="1"/>
    <col min="132" max="132" width="47.85546875" customWidth="1"/>
    <col min="133" max="133" width="53.42578125" customWidth="1"/>
    <col min="134" max="134" width="69.28515625" customWidth="1"/>
    <col min="135" max="135" width="73.42578125" customWidth="1"/>
    <col min="136" max="136" width="39" customWidth="1"/>
    <col min="137" max="137" width="44.5703125" customWidth="1"/>
    <col min="138" max="138" width="38.28515625" customWidth="1"/>
    <col min="139" max="139" width="43.85546875" customWidth="1"/>
    <col min="140" max="140" width="38" customWidth="1"/>
    <col min="141" max="141" width="43.5703125" customWidth="1"/>
    <col min="142" max="142" width="46.42578125" customWidth="1"/>
    <col min="143" max="143" width="53.140625" customWidth="1"/>
    <col min="144" max="144" width="37.28515625" customWidth="1"/>
    <col min="145" max="145" width="29.7109375" customWidth="1"/>
    <col min="146" max="146" width="47.28515625" customWidth="1"/>
    <col min="147" max="147" width="41.28515625" customWidth="1"/>
    <col min="148" max="148" width="45.28515625" customWidth="1"/>
    <col min="149" max="149" width="41.85546875" customWidth="1"/>
    <col min="150" max="150" width="44.42578125" customWidth="1"/>
    <col min="151" max="151" width="54" customWidth="1"/>
    <col min="152" max="152" width="57.85546875" customWidth="1"/>
    <col min="153" max="153" width="54" customWidth="1"/>
    <col min="154" max="154" width="63.28515625" customWidth="1"/>
    <col min="155" max="155" width="51.5703125" customWidth="1"/>
    <col min="156" max="156" width="47.28515625" customWidth="1"/>
    <col min="157" max="157" width="40.42578125" customWidth="1"/>
    <col min="158" max="158" width="39.85546875" customWidth="1"/>
    <col min="159" max="159" width="32.85546875" customWidth="1"/>
    <col min="160" max="160" width="32.28515625" customWidth="1"/>
    <col min="161" max="161" width="53" customWidth="1"/>
    <col min="162" max="162" width="59.85546875" customWidth="1"/>
    <col min="163" max="163" width="59.28515625" customWidth="1"/>
    <col min="164" max="164" width="66.140625" customWidth="1"/>
    <col min="165" max="165" width="65.5703125" customWidth="1"/>
    <col min="166" max="166" width="37.5703125" customWidth="1"/>
    <col min="167" max="167" width="47.85546875" customWidth="1"/>
    <col min="168" max="168" width="48.85546875" customWidth="1"/>
    <col min="169" max="169" width="47.85546875" customWidth="1"/>
    <col min="170" max="170" width="51.28515625" customWidth="1"/>
    <col min="171" max="171" width="49.5703125" customWidth="1"/>
    <col min="172" max="172" width="60.28515625" customWidth="1"/>
    <col min="173" max="173" width="56.5703125" customWidth="1"/>
    <col min="174" max="174" width="45.28515625" customWidth="1"/>
    <col min="175" max="175" width="52.7109375" customWidth="1"/>
    <col min="176" max="176" width="60.5703125" customWidth="1"/>
    <col min="177" max="177" width="49.28515625" customWidth="1"/>
    <col min="178" max="178" width="46.140625" customWidth="1"/>
    <col min="179" max="179" width="61.140625" customWidth="1"/>
    <col min="180" max="180" width="33.140625" customWidth="1"/>
    <col min="181" max="181" width="56.28515625" customWidth="1"/>
    <col min="182" max="182" width="46.85546875" customWidth="1"/>
    <col min="183" max="183" width="46.7109375" customWidth="1"/>
    <col min="184" max="184" width="33.28515625" customWidth="1"/>
    <col min="185" max="185" width="41" customWidth="1"/>
    <col min="186" max="186" width="49.85546875" customWidth="1"/>
    <col min="187" max="187" width="50" customWidth="1"/>
    <col min="188" max="188" width="35.42578125" customWidth="1"/>
    <col min="189" max="189" width="31.5703125" customWidth="1"/>
    <col min="190" max="190" width="46.140625" customWidth="1"/>
    <col min="191" max="191" width="33.5703125" customWidth="1"/>
    <col min="192" max="192" width="34.140625" customWidth="1"/>
    <col min="193" max="193" width="36.28515625" customWidth="1"/>
    <col min="194" max="194" width="37.42578125" customWidth="1"/>
    <col min="195" max="195" width="39.28515625" customWidth="1"/>
    <col min="196" max="196" width="34.28515625" customWidth="1"/>
    <col min="197" max="197" width="31.5703125" customWidth="1"/>
    <col min="198" max="198" width="66.85546875" customWidth="1"/>
    <col min="199" max="199" width="64" customWidth="1"/>
    <col min="200" max="200" width="29.42578125" bestFit="1" customWidth="1"/>
    <col min="201" max="201" width="24.85546875" customWidth="1"/>
    <col min="202" max="202" width="47.5703125" customWidth="1"/>
    <col min="203" max="204" width="54.28515625" customWidth="1"/>
    <col min="205" max="205" width="51.28515625" customWidth="1"/>
    <col min="206" max="206" width="23.140625" customWidth="1"/>
    <col min="207" max="207" width="138.28515625" bestFit="1" customWidth="1"/>
    <col min="208" max="208" width="50.28515625" customWidth="1"/>
    <col min="209" max="209" width="35.7109375" customWidth="1"/>
    <col min="210" max="210" width="20.28515625" customWidth="1"/>
    <col min="211" max="211" width="24" customWidth="1"/>
    <col min="212" max="212" width="17.5703125" customWidth="1"/>
    <col min="213" max="213" width="24.85546875" customWidth="1"/>
    <col min="214" max="214" width="30.7109375" customWidth="1"/>
    <col min="215" max="215" width="45.7109375" customWidth="1"/>
    <col min="216" max="227" width="73.42578125" customWidth="1"/>
  </cols>
  <sheetData>
    <row r="1" spans="1:230" ht="76.5" x14ac:dyDescent="0.25">
      <c r="A1" s="28" t="s">
        <v>114</v>
      </c>
      <c r="B1" s="28" t="s">
        <v>369</v>
      </c>
      <c r="C1" s="28" t="s">
        <v>370</v>
      </c>
      <c r="D1" s="29" t="s">
        <v>371</v>
      </c>
      <c r="E1" s="30" t="s">
        <v>468</v>
      </c>
      <c r="F1" s="30" t="s">
        <v>372</v>
      </c>
      <c r="G1" s="30" t="s">
        <v>373</v>
      </c>
      <c r="H1" s="30" t="s">
        <v>318</v>
      </c>
      <c r="I1" s="29" t="s">
        <v>374</v>
      </c>
      <c r="J1" s="31" t="s">
        <v>115</v>
      </c>
      <c r="K1" s="28" t="s">
        <v>116</v>
      </c>
      <c r="L1" s="29" t="s">
        <v>117</v>
      </c>
      <c r="M1" s="28" t="s">
        <v>118</v>
      </c>
      <c r="N1" s="29" t="s">
        <v>119</v>
      </c>
      <c r="O1" s="32" t="s">
        <v>120</v>
      </c>
      <c r="P1" s="30" t="s">
        <v>121</v>
      </c>
      <c r="Q1" s="30" t="s">
        <v>122</v>
      </c>
      <c r="R1" s="31" t="s">
        <v>123</v>
      </c>
      <c r="S1" s="31" t="s">
        <v>124</v>
      </c>
      <c r="T1" s="28" t="s">
        <v>125</v>
      </c>
      <c r="U1" s="30" t="s">
        <v>126</v>
      </c>
      <c r="V1" s="31" t="s">
        <v>127</v>
      </c>
      <c r="W1" s="31" t="s">
        <v>128</v>
      </c>
      <c r="X1" s="28" t="s">
        <v>129</v>
      </c>
      <c r="Y1" s="30" t="s">
        <v>130</v>
      </c>
      <c r="Z1" s="31" t="s">
        <v>131</v>
      </c>
      <c r="AA1" s="31" t="s">
        <v>132</v>
      </c>
      <c r="AB1" s="28" t="s">
        <v>133</v>
      </c>
      <c r="AC1" s="30" t="s">
        <v>134</v>
      </c>
      <c r="AD1" s="31" t="s">
        <v>135</v>
      </c>
      <c r="AE1" s="31" t="s">
        <v>136</v>
      </c>
      <c r="AF1" s="28" t="s">
        <v>137</v>
      </c>
      <c r="AG1" s="30" t="s">
        <v>138</v>
      </c>
      <c r="AH1" s="31" t="s">
        <v>139</v>
      </c>
      <c r="AI1" s="31" t="s">
        <v>140</v>
      </c>
      <c r="AJ1" s="28" t="s">
        <v>141</v>
      </c>
      <c r="AK1" s="30" t="s">
        <v>142</v>
      </c>
      <c r="AL1" s="31" t="s">
        <v>143</v>
      </c>
      <c r="AM1" s="31" t="s">
        <v>144</v>
      </c>
      <c r="AN1" s="30" t="s">
        <v>145</v>
      </c>
      <c r="AO1" s="31" t="s">
        <v>146</v>
      </c>
      <c r="AP1" s="31" t="s">
        <v>147</v>
      </c>
      <c r="AQ1" s="30" t="s">
        <v>148</v>
      </c>
      <c r="AR1" s="31" t="s">
        <v>149</v>
      </c>
      <c r="AS1" s="31" t="s">
        <v>150</v>
      </c>
      <c r="AT1" s="30" t="s">
        <v>151</v>
      </c>
      <c r="AU1" s="30" t="s">
        <v>152</v>
      </c>
      <c r="AV1" s="30" t="s">
        <v>153</v>
      </c>
      <c r="AW1" s="30" t="s">
        <v>154</v>
      </c>
      <c r="AX1" s="30" t="s">
        <v>155</v>
      </c>
      <c r="AY1" s="30" t="s">
        <v>156</v>
      </c>
      <c r="AZ1" s="30" t="s">
        <v>157</v>
      </c>
      <c r="BA1" s="30" t="s">
        <v>158</v>
      </c>
      <c r="BB1" s="30" t="s">
        <v>159</v>
      </c>
      <c r="BC1" s="30" t="s">
        <v>160</v>
      </c>
      <c r="BD1" s="30" t="s">
        <v>161</v>
      </c>
      <c r="BE1" s="31" t="s">
        <v>162</v>
      </c>
      <c r="BF1" s="31" t="s">
        <v>163</v>
      </c>
      <c r="BG1" s="31" t="s">
        <v>164</v>
      </c>
      <c r="BH1" s="30" t="s">
        <v>165</v>
      </c>
      <c r="BI1" s="31" t="s">
        <v>166</v>
      </c>
      <c r="BJ1" s="30" t="s">
        <v>167</v>
      </c>
      <c r="BK1" s="30" t="s">
        <v>168</v>
      </c>
      <c r="BL1" s="31" t="s">
        <v>169</v>
      </c>
      <c r="BM1" s="30" t="s">
        <v>170</v>
      </c>
      <c r="BN1" s="30" t="s">
        <v>171</v>
      </c>
      <c r="BO1" s="31" t="s">
        <v>172</v>
      </c>
      <c r="BP1" s="30" t="s">
        <v>173</v>
      </c>
      <c r="BQ1" s="30" t="s">
        <v>174</v>
      </c>
      <c r="BR1" s="31" t="s">
        <v>175</v>
      </c>
      <c r="BS1" s="30" t="s">
        <v>176</v>
      </c>
      <c r="BT1" s="30" t="s">
        <v>177</v>
      </c>
      <c r="BU1" s="31" t="s">
        <v>178</v>
      </c>
      <c r="BV1" s="30" t="s">
        <v>179</v>
      </c>
      <c r="BW1" s="30" t="s">
        <v>180</v>
      </c>
      <c r="BX1" s="31" t="s">
        <v>181</v>
      </c>
      <c r="BY1" s="30" t="s">
        <v>182</v>
      </c>
      <c r="BZ1" s="30" t="s">
        <v>183</v>
      </c>
      <c r="CA1" s="31" t="s">
        <v>184</v>
      </c>
      <c r="CB1" s="30" t="s">
        <v>185</v>
      </c>
      <c r="CC1" s="30" t="s">
        <v>186</v>
      </c>
      <c r="CD1" s="31" t="s">
        <v>187</v>
      </c>
      <c r="CE1" s="30" t="s">
        <v>188</v>
      </c>
      <c r="CF1" s="30" t="s">
        <v>189</v>
      </c>
      <c r="CG1" s="31" t="s">
        <v>190</v>
      </c>
      <c r="CH1" s="30" t="s">
        <v>191</v>
      </c>
      <c r="CI1" s="30" t="s">
        <v>192</v>
      </c>
      <c r="CJ1" s="31" t="s">
        <v>193</v>
      </c>
      <c r="CK1" s="30" t="s">
        <v>194</v>
      </c>
      <c r="CL1" s="30" t="s">
        <v>195</v>
      </c>
      <c r="CM1" s="31" t="s">
        <v>196</v>
      </c>
      <c r="CN1" s="30" t="s">
        <v>197</v>
      </c>
      <c r="CO1" s="30" t="s">
        <v>198</v>
      </c>
      <c r="CP1" s="31" t="s">
        <v>199</v>
      </c>
      <c r="CQ1" s="30" t="s">
        <v>200</v>
      </c>
      <c r="CR1" s="30" t="s">
        <v>201</v>
      </c>
      <c r="CS1" s="31" t="s">
        <v>202</v>
      </c>
      <c r="CT1" s="30" t="s">
        <v>203</v>
      </c>
      <c r="CU1" s="30" t="s">
        <v>204</v>
      </c>
      <c r="CV1" s="31" t="s">
        <v>205</v>
      </c>
      <c r="CW1" s="30" t="s">
        <v>206</v>
      </c>
      <c r="CX1" s="30" t="s">
        <v>207</v>
      </c>
      <c r="CY1" s="31" t="s">
        <v>208</v>
      </c>
      <c r="CZ1" s="30" t="s">
        <v>209</v>
      </c>
      <c r="DA1" s="29" t="s">
        <v>210</v>
      </c>
      <c r="DB1" s="30" t="s">
        <v>211</v>
      </c>
      <c r="DC1" s="32" t="s">
        <v>212</v>
      </c>
      <c r="DD1" s="30" t="s">
        <v>213</v>
      </c>
      <c r="DE1" s="31" t="s">
        <v>214</v>
      </c>
      <c r="DF1" s="30" t="s">
        <v>215</v>
      </c>
      <c r="DG1" s="30" t="s">
        <v>216</v>
      </c>
      <c r="DH1" s="30" t="s">
        <v>217</v>
      </c>
      <c r="DI1" s="30" t="s">
        <v>218</v>
      </c>
      <c r="DJ1" s="31" t="s">
        <v>219</v>
      </c>
      <c r="DK1" s="30" t="s">
        <v>220</v>
      </c>
      <c r="DL1" s="30" t="s">
        <v>221</v>
      </c>
      <c r="DM1" s="30" t="s">
        <v>222</v>
      </c>
      <c r="DN1" s="30" t="s">
        <v>223</v>
      </c>
      <c r="DO1" s="30" t="s">
        <v>224</v>
      </c>
      <c r="DP1" s="30" t="s">
        <v>225</v>
      </c>
      <c r="DQ1" s="30" t="s">
        <v>226</v>
      </c>
      <c r="DR1" s="30" t="s">
        <v>227</v>
      </c>
      <c r="DS1" s="30" t="s">
        <v>228</v>
      </c>
      <c r="DT1" s="30" t="s">
        <v>229</v>
      </c>
      <c r="DU1" s="30" t="s">
        <v>230</v>
      </c>
      <c r="DV1" s="30" t="s">
        <v>231</v>
      </c>
      <c r="DW1" s="30" t="s">
        <v>232</v>
      </c>
      <c r="DX1" s="30" t="s">
        <v>233</v>
      </c>
      <c r="DY1" s="30" t="s">
        <v>234</v>
      </c>
      <c r="DZ1" s="30" t="s">
        <v>235</v>
      </c>
      <c r="EA1" s="30" t="s">
        <v>236</v>
      </c>
      <c r="EB1" s="30" t="s">
        <v>237</v>
      </c>
      <c r="EC1" s="30" t="s">
        <v>238</v>
      </c>
      <c r="ED1" s="30" t="s">
        <v>239</v>
      </c>
      <c r="EE1" s="30" t="s">
        <v>240</v>
      </c>
      <c r="EF1" s="30" t="s">
        <v>241</v>
      </c>
      <c r="EG1" s="30" t="s">
        <v>242</v>
      </c>
      <c r="EH1" s="30" t="s">
        <v>243</v>
      </c>
      <c r="EI1" s="30" t="s">
        <v>244</v>
      </c>
      <c r="EJ1" s="30" t="s">
        <v>245</v>
      </c>
      <c r="EK1" s="30" t="s">
        <v>246</v>
      </c>
      <c r="EL1" s="30" t="s">
        <v>247</v>
      </c>
      <c r="EM1" s="30" t="s">
        <v>248</v>
      </c>
      <c r="EN1" s="30" t="s">
        <v>249</v>
      </c>
      <c r="EO1" s="30" t="s">
        <v>250</v>
      </c>
      <c r="EP1" s="30" t="s">
        <v>251</v>
      </c>
      <c r="EQ1" s="30" t="s">
        <v>252</v>
      </c>
      <c r="ER1" s="30" t="s">
        <v>253</v>
      </c>
      <c r="ES1" s="30" t="s">
        <v>254</v>
      </c>
      <c r="ET1" s="30" t="s">
        <v>255</v>
      </c>
      <c r="EU1" s="30" t="s">
        <v>256</v>
      </c>
      <c r="EV1" s="31" t="s">
        <v>257</v>
      </c>
      <c r="EW1" s="28" t="s">
        <v>258</v>
      </c>
      <c r="EX1" s="30" t="s">
        <v>259</v>
      </c>
      <c r="EY1" s="30" t="s">
        <v>260</v>
      </c>
      <c r="EZ1" s="30" t="s">
        <v>261</v>
      </c>
      <c r="FA1" s="30" t="s">
        <v>262</v>
      </c>
      <c r="FB1" s="30" t="s">
        <v>263</v>
      </c>
      <c r="FC1" s="31" t="s">
        <v>264</v>
      </c>
      <c r="FD1" s="31" t="s">
        <v>265</v>
      </c>
      <c r="FE1" s="31" t="s">
        <v>266</v>
      </c>
      <c r="FF1" s="31" t="s">
        <v>267</v>
      </c>
      <c r="FG1" s="31" t="s">
        <v>268</v>
      </c>
      <c r="FH1" s="31" t="s">
        <v>269</v>
      </c>
      <c r="FI1" s="30" t="s">
        <v>270</v>
      </c>
      <c r="FJ1" s="30" t="s">
        <v>271</v>
      </c>
      <c r="FK1" s="30" t="s">
        <v>272</v>
      </c>
      <c r="FL1" s="30" t="s">
        <v>273</v>
      </c>
      <c r="FM1" s="30" t="s">
        <v>274</v>
      </c>
      <c r="FN1" s="30" t="s">
        <v>275</v>
      </c>
      <c r="FO1" s="30" t="s">
        <v>276</v>
      </c>
      <c r="FP1" s="30" t="s">
        <v>277</v>
      </c>
      <c r="FQ1" s="30" t="s">
        <v>278</v>
      </c>
      <c r="FR1" s="28" t="s">
        <v>279</v>
      </c>
      <c r="FS1" s="28" t="s">
        <v>280</v>
      </c>
      <c r="FT1" s="28" t="s">
        <v>281</v>
      </c>
      <c r="FU1" s="28" t="s">
        <v>282</v>
      </c>
      <c r="FV1" s="28" t="s">
        <v>283</v>
      </c>
      <c r="FW1" s="28" t="s">
        <v>284</v>
      </c>
      <c r="FX1" s="28" t="s">
        <v>285</v>
      </c>
      <c r="FY1" s="28" t="s">
        <v>286</v>
      </c>
      <c r="FZ1" s="28" t="s">
        <v>287</v>
      </c>
      <c r="GA1" s="28" t="s">
        <v>288</v>
      </c>
      <c r="GB1" s="28" t="s">
        <v>289</v>
      </c>
      <c r="GC1" s="28" t="s">
        <v>290</v>
      </c>
      <c r="GD1" s="28" t="s">
        <v>291</v>
      </c>
      <c r="GE1" s="28" t="s">
        <v>292</v>
      </c>
      <c r="GF1" s="28" t="s">
        <v>293</v>
      </c>
      <c r="GG1" s="28" t="s">
        <v>294</v>
      </c>
      <c r="GH1" s="28" t="s">
        <v>295</v>
      </c>
      <c r="GI1" s="28" t="s">
        <v>296</v>
      </c>
      <c r="GJ1" s="28" t="s">
        <v>297</v>
      </c>
      <c r="GK1" s="28" t="s">
        <v>298</v>
      </c>
      <c r="GL1" s="28" t="s">
        <v>299</v>
      </c>
      <c r="GM1" s="28" t="s">
        <v>300</v>
      </c>
      <c r="GN1" s="28" t="s">
        <v>301</v>
      </c>
      <c r="GO1" s="28" t="s">
        <v>302</v>
      </c>
      <c r="GP1" s="28" t="s">
        <v>303</v>
      </c>
      <c r="GQ1" s="28" t="s">
        <v>304</v>
      </c>
      <c r="GR1" s="28" t="s">
        <v>305</v>
      </c>
      <c r="GS1" s="28" t="s">
        <v>306</v>
      </c>
      <c r="GT1" s="28" t="s">
        <v>307</v>
      </c>
      <c r="GU1" s="28" t="s">
        <v>308</v>
      </c>
      <c r="GV1" s="28" t="s">
        <v>309</v>
      </c>
      <c r="GW1" s="28" t="s">
        <v>310</v>
      </c>
      <c r="GX1" s="30" t="s">
        <v>311</v>
      </c>
      <c r="GY1" s="30" t="s">
        <v>312</v>
      </c>
      <c r="GZ1" s="28" t="s">
        <v>313</v>
      </c>
      <c r="HA1" s="30" t="s">
        <v>8</v>
      </c>
      <c r="HB1" s="30" t="s">
        <v>912</v>
      </c>
      <c r="HC1" s="30" t="s">
        <v>469</v>
      </c>
      <c r="HD1" s="30" t="s">
        <v>470</v>
      </c>
      <c r="HE1" s="30" t="s">
        <v>9</v>
      </c>
      <c r="HF1" s="30" t="s">
        <v>10</v>
      </c>
      <c r="HG1" s="30" t="s">
        <v>913</v>
      </c>
      <c r="HH1" s="30" t="s">
        <v>914</v>
      </c>
      <c r="HI1" s="30" t="s">
        <v>915</v>
      </c>
      <c r="HJ1" s="30" t="s">
        <v>916</v>
      </c>
      <c r="HK1" s="30" t="s">
        <v>314</v>
      </c>
      <c r="HL1" s="28" t="s">
        <v>315</v>
      </c>
      <c r="HM1" s="28" t="s">
        <v>317</v>
      </c>
      <c r="HN1" s="31" t="s">
        <v>316</v>
      </c>
      <c r="HO1" s="32" t="s">
        <v>319</v>
      </c>
      <c r="HP1" s="28" t="s">
        <v>375</v>
      </c>
      <c r="HQ1" s="28" t="s">
        <v>376</v>
      </c>
      <c r="HR1" s="28" t="s">
        <v>377</v>
      </c>
      <c r="HS1" s="32" t="s">
        <v>378</v>
      </c>
      <c r="HT1" s="29" t="s">
        <v>379</v>
      </c>
      <c r="HU1" s="29" t="s">
        <v>471</v>
      </c>
      <c r="HV1" s="46" t="s">
        <v>917</v>
      </c>
    </row>
    <row r="2" spans="1:230" x14ac:dyDescent="0.25">
      <c r="A2" s="23" t="s">
        <v>64</v>
      </c>
      <c r="B2" s="23" t="s">
        <v>66</v>
      </c>
      <c r="C2" s="23" t="s">
        <v>389</v>
      </c>
      <c r="D2" s="24">
        <v>39811</v>
      </c>
      <c r="E2" s="25">
        <v>55016212</v>
      </c>
      <c r="F2" s="25">
        <v>2</v>
      </c>
      <c r="G2" s="25"/>
      <c r="H2" s="25">
        <v>2.1</v>
      </c>
      <c r="I2" s="24">
        <v>44887</v>
      </c>
      <c r="J2" s="26">
        <v>5</v>
      </c>
      <c r="K2" s="23" t="s">
        <v>65</v>
      </c>
      <c r="L2" s="24">
        <v>44895</v>
      </c>
      <c r="M2" s="23" t="s">
        <v>355</v>
      </c>
      <c r="N2" s="24">
        <v>44865</v>
      </c>
      <c r="O2" s="22" t="s">
        <v>343</v>
      </c>
      <c r="P2" s="25">
        <v>17.765160000000002</v>
      </c>
      <c r="Q2" s="25">
        <v>17.03</v>
      </c>
      <c r="R2" s="26">
        <v>1</v>
      </c>
      <c r="S2" s="26">
        <v>25</v>
      </c>
      <c r="T2" s="23"/>
      <c r="U2" s="25"/>
      <c r="V2" s="26"/>
      <c r="W2" s="26"/>
      <c r="X2" s="23"/>
      <c r="Y2" s="25"/>
      <c r="Z2" s="26"/>
      <c r="AA2" s="26"/>
      <c r="AB2" s="23"/>
      <c r="AC2" s="25">
        <v>4.57</v>
      </c>
      <c r="AD2" s="26"/>
      <c r="AE2" s="26"/>
      <c r="AF2" s="23"/>
      <c r="AG2" s="25">
        <v>6.45</v>
      </c>
      <c r="AH2" s="26"/>
      <c r="AI2" s="26"/>
      <c r="AJ2" s="23"/>
      <c r="AK2" s="25">
        <v>6.01</v>
      </c>
      <c r="AL2" s="26"/>
      <c r="AM2" s="26"/>
      <c r="AN2" s="25">
        <v>80.587130000000002</v>
      </c>
      <c r="AO2" s="26">
        <v>76</v>
      </c>
      <c r="AP2" s="26"/>
      <c r="AQ2" s="25">
        <v>87.610029999999995</v>
      </c>
      <c r="AR2" s="26">
        <v>74</v>
      </c>
      <c r="AS2" s="26">
        <v>184</v>
      </c>
      <c r="AT2" s="25">
        <v>5.8641199999999998</v>
      </c>
      <c r="AU2" s="25">
        <v>61.382390000000001</v>
      </c>
      <c r="AV2" s="25">
        <v>32.753489999999999</v>
      </c>
      <c r="AW2" s="25">
        <v>0</v>
      </c>
      <c r="AX2" s="25">
        <v>0</v>
      </c>
      <c r="AY2" s="25">
        <v>24.135580000000001</v>
      </c>
      <c r="AZ2" s="25"/>
      <c r="BA2" s="25"/>
      <c r="BB2" s="25">
        <v>5.3933099999999996</v>
      </c>
      <c r="BC2" s="25">
        <v>8.85656</v>
      </c>
      <c r="BD2" s="25">
        <v>7.0347299999999997</v>
      </c>
      <c r="BE2" s="26"/>
      <c r="BF2" s="26"/>
      <c r="BG2" s="26"/>
      <c r="BH2" s="25">
        <v>0</v>
      </c>
      <c r="BI2" s="26">
        <v>0</v>
      </c>
      <c r="BJ2" s="25">
        <v>0</v>
      </c>
      <c r="BK2" s="25">
        <v>0.16985</v>
      </c>
      <c r="BL2" s="26">
        <v>1</v>
      </c>
      <c r="BM2" s="25">
        <v>3.56</v>
      </c>
      <c r="BN2" s="25">
        <v>18.62613</v>
      </c>
      <c r="BO2" s="26">
        <v>11</v>
      </c>
      <c r="BP2" s="25">
        <v>13.7</v>
      </c>
      <c r="BQ2" s="25">
        <v>1.1086199999999999</v>
      </c>
      <c r="BR2" s="26">
        <v>3</v>
      </c>
      <c r="BS2" s="25">
        <v>6.23</v>
      </c>
      <c r="BT2" s="25">
        <v>0</v>
      </c>
      <c r="BU2" s="26">
        <v>0</v>
      </c>
      <c r="BV2" s="25">
        <v>0.67</v>
      </c>
      <c r="BW2" s="25">
        <v>0</v>
      </c>
      <c r="BX2" s="26">
        <v>0</v>
      </c>
      <c r="BY2" s="25">
        <v>0</v>
      </c>
      <c r="BZ2" s="25">
        <v>0</v>
      </c>
      <c r="CA2" s="26">
        <v>0</v>
      </c>
      <c r="CB2" s="25">
        <v>0.25</v>
      </c>
      <c r="CC2" s="25">
        <v>0</v>
      </c>
      <c r="CD2" s="26">
        <v>0</v>
      </c>
      <c r="CE2" s="25">
        <v>0.11</v>
      </c>
      <c r="CF2" s="25">
        <v>0</v>
      </c>
      <c r="CG2" s="26">
        <v>0</v>
      </c>
      <c r="CH2" s="25">
        <v>1.31</v>
      </c>
      <c r="CI2" s="25">
        <v>1.50224</v>
      </c>
      <c r="CJ2" s="26">
        <v>5</v>
      </c>
      <c r="CK2" s="25">
        <v>0.99</v>
      </c>
      <c r="CL2" s="25">
        <v>0</v>
      </c>
      <c r="CM2" s="26">
        <v>0</v>
      </c>
      <c r="CN2" s="25">
        <v>0.03</v>
      </c>
      <c r="CO2" s="25">
        <v>0.74082999999999999</v>
      </c>
      <c r="CP2" s="26">
        <v>1</v>
      </c>
      <c r="CQ2" s="25">
        <v>0.35</v>
      </c>
      <c r="CR2" s="25">
        <v>0</v>
      </c>
      <c r="CS2" s="26">
        <v>0</v>
      </c>
      <c r="CT2" s="25">
        <v>0.57999999999999996</v>
      </c>
      <c r="CU2" s="25">
        <v>0</v>
      </c>
      <c r="CV2" s="26">
        <v>0</v>
      </c>
      <c r="CW2" s="25">
        <v>1.5</v>
      </c>
      <c r="CX2" s="25">
        <v>0</v>
      </c>
      <c r="CY2" s="26">
        <v>0</v>
      </c>
      <c r="CZ2" s="25">
        <v>0.56999999999999995</v>
      </c>
      <c r="DA2" s="24">
        <v>44834</v>
      </c>
      <c r="DB2" s="25">
        <v>80.16</v>
      </c>
      <c r="DC2" s="22" t="s">
        <v>345</v>
      </c>
      <c r="DD2" s="25">
        <v>6.15</v>
      </c>
      <c r="DE2" s="26">
        <v>17</v>
      </c>
      <c r="DF2" s="25">
        <v>7.52</v>
      </c>
      <c r="DG2" s="25">
        <v>8.6199999999999992</v>
      </c>
      <c r="DH2" s="25">
        <v>6.34</v>
      </c>
      <c r="DI2" s="25">
        <v>7.41</v>
      </c>
      <c r="DJ2" s="26">
        <v>22</v>
      </c>
      <c r="DK2" s="25">
        <v>16.29</v>
      </c>
      <c r="DL2" s="25">
        <v>17.34</v>
      </c>
      <c r="DM2" s="25"/>
      <c r="DN2" s="25">
        <v>62.56</v>
      </c>
      <c r="DO2" s="25">
        <v>3.79</v>
      </c>
      <c r="DP2" s="25">
        <v>4.13</v>
      </c>
      <c r="DQ2" s="25">
        <v>1.77</v>
      </c>
      <c r="DR2" s="25">
        <v>2.08</v>
      </c>
      <c r="DS2" s="25"/>
      <c r="DT2" s="25"/>
      <c r="DU2" s="25">
        <v>121.32</v>
      </c>
      <c r="DV2" s="25">
        <v>140.84</v>
      </c>
      <c r="DW2" s="25">
        <v>6.18</v>
      </c>
      <c r="DX2" s="25">
        <v>6.77</v>
      </c>
      <c r="DY2" s="25">
        <v>6.19</v>
      </c>
      <c r="DZ2" s="25">
        <v>0</v>
      </c>
      <c r="EA2" s="25">
        <v>0.23</v>
      </c>
      <c r="EB2" s="25">
        <v>0</v>
      </c>
      <c r="EC2" s="25">
        <v>0</v>
      </c>
      <c r="ED2" s="25">
        <v>0</v>
      </c>
      <c r="EE2" s="25">
        <v>1.24</v>
      </c>
      <c r="EF2" s="25">
        <v>0</v>
      </c>
      <c r="EG2" s="25">
        <v>1.97</v>
      </c>
      <c r="EH2" s="25">
        <v>22.67</v>
      </c>
      <c r="EI2" s="25">
        <v>8.67</v>
      </c>
      <c r="EJ2" s="25"/>
      <c r="EK2" s="25"/>
      <c r="EL2" s="25"/>
      <c r="EM2" s="25"/>
      <c r="EN2" s="25"/>
      <c r="EO2" s="25"/>
      <c r="EP2" s="25">
        <v>5.55</v>
      </c>
      <c r="EQ2" s="25">
        <v>4.8899999999999997</v>
      </c>
      <c r="ER2" s="25">
        <v>1.41</v>
      </c>
      <c r="ES2" s="25">
        <v>3.03</v>
      </c>
      <c r="ET2" s="25">
        <v>0</v>
      </c>
      <c r="EU2" s="25">
        <v>0.27</v>
      </c>
      <c r="EV2" s="26"/>
      <c r="EW2" s="23" t="s">
        <v>346</v>
      </c>
      <c r="EX2" s="25">
        <v>33.369999999999997</v>
      </c>
      <c r="EY2" s="25">
        <v>41.26</v>
      </c>
      <c r="EZ2" s="25">
        <v>25.36</v>
      </c>
      <c r="FA2" s="25"/>
      <c r="FB2" s="25"/>
      <c r="FC2" s="26">
        <v>32</v>
      </c>
      <c r="FD2" s="26"/>
      <c r="FE2" s="26">
        <v>31</v>
      </c>
      <c r="FF2" s="26">
        <v>34</v>
      </c>
      <c r="FG2" s="26"/>
      <c r="FH2" s="26">
        <v>33</v>
      </c>
      <c r="FI2" s="25">
        <v>12.37</v>
      </c>
      <c r="FJ2" s="25">
        <v>3.99</v>
      </c>
      <c r="FK2" s="25">
        <v>18.5</v>
      </c>
      <c r="FL2" s="25">
        <v>0</v>
      </c>
      <c r="FM2" s="25">
        <v>6.14</v>
      </c>
      <c r="FN2" s="25">
        <v>12.85</v>
      </c>
      <c r="FO2" s="25">
        <v>3.55</v>
      </c>
      <c r="FP2" s="25">
        <v>23.7</v>
      </c>
      <c r="FQ2" s="25">
        <v>0</v>
      </c>
      <c r="FR2" s="23" t="s">
        <v>345</v>
      </c>
      <c r="FS2" s="23" t="s">
        <v>347</v>
      </c>
      <c r="FT2" s="23"/>
      <c r="FU2" s="23" t="s">
        <v>345</v>
      </c>
      <c r="FV2" s="23" t="s">
        <v>345</v>
      </c>
      <c r="FW2" s="23" t="s">
        <v>347</v>
      </c>
      <c r="FX2" s="23" t="s">
        <v>347</v>
      </c>
      <c r="FY2" s="23" t="s">
        <v>347</v>
      </c>
      <c r="FZ2" s="23" t="s">
        <v>345</v>
      </c>
      <c r="GA2" s="23" t="s">
        <v>347</v>
      </c>
      <c r="GB2" s="23"/>
      <c r="GC2" s="23"/>
      <c r="GD2" s="23"/>
      <c r="GE2" s="23"/>
      <c r="GF2" s="23" t="s">
        <v>345</v>
      </c>
      <c r="GG2" s="23" t="s">
        <v>347</v>
      </c>
      <c r="GH2" s="23" t="s">
        <v>347</v>
      </c>
      <c r="GI2" s="23" t="s">
        <v>347</v>
      </c>
      <c r="GJ2" s="23" t="s">
        <v>347</v>
      </c>
      <c r="GK2" s="23" t="s">
        <v>347</v>
      </c>
      <c r="GL2" s="23" t="s">
        <v>345</v>
      </c>
      <c r="GM2" s="23" t="s">
        <v>347</v>
      </c>
      <c r="GN2" s="23" t="s">
        <v>345</v>
      </c>
      <c r="GO2" s="23" t="s">
        <v>347</v>
      </c>
      <c r="GP2" s="23" t="s">
        <v>347</v>
      </c>
      <c r="GQ2" s="23" t="s">
        <v>345</v>
      </c>
      <c r="GR2" s="23" t="s">
        <v>347</v>
      </c>
      <c r="GS2" s="23" t="s">
        <v>347</v>
      </c>
      <c r="GT2" s="23" t="s">
        <v>347</v>
      </c>
      <c r="GU2" s="23" t="s">
        <v>345</v>
      </c>
      <c r="GV2" s="23" t="s">
        <v>345</v>
      </c>
      <c r="GW2" s="23" t="s">
        <v>345</v>
      </c>
      <c r="GX2" s="25">
        <v>-16373.942999999999</v>
      </c>
      <c r="GY2" s="25">
        <v>7821150.466</v>
      </c>
      <c r="GZ2" s="23" t="s">
        <v>348</v>
      </c>
      <c r="HA2" s="25">
        <v>0.82954000000000006</v>
      </c>
      <c r="HB2" s="25">
        <v>-17.044309999999999</v>
      </c>
      <c r="HC2" s="25">
        <v>12.71283</v>
      </c>
      <c r="HD2" s="25">
        <v>21.30809</v>
      </c>
      <c r="HE2" s="25">
        <v>4.49221</v>
      </c>
      <c r="HF2" s="25">
        <v>4.6839700000000004</v>
      </c>
      <c r="HG2" s="25">
        <v>-19.436058294967438</v>
      </c>
      <c r="HH2" s="25">
        <v>-19.436058294967438</v>
      </c>
      <c r="HI2" s="25">
        <v>16.915249959033922</v>
      </c>
      <c r="HJ2" s="25">
        <v>14.059965809346089</v>
      </c>
      <c r="HK2" s="25"/>
      <c r="HL2" s="23"/>
      <c r="HM2" s="23" t="s">
        <v>918</v>
      </c>
      <c r="HN2" s="26"/>
      <c r="HO2" s="22">
        <v>5</v>
      </c>
      <c r="HP2" s="23" t="s">
        <v>345</v>
      </c>
      <c r="HQ2" s="23" t="s">
        <v>383</v>
      </c>
      <c r="HR2" s="23" t="s">
        <v>386</v>
      </c>
      <c r="HS2" s="27" t="s">
        <v>390</v>
      </c>
      <c r="HT2" s="23" t="s">
        <v>919</v>
      </c>
      <c r="HU2" s="23">
        <v>44929</v>
      </c>
      <c r="HV2" s="58" t="s">
        <v>45</v>
      </c>
    </row>
    <row r="3" spans="1:230" x14ac:dyDescent="0.25">
      <c r="A3" s="23" t="s">
        <v>103</v>
      </c>
      <c r="B3" s="23" t="s">
        <v>920</v>
      </c>
      <c r="C3" s="23" t="s">
        <v>105</v>
      </c>
      <c r="D3" s="24">
        <v>42312</v>
      </c>
      <c r="E3" s="25">
        <v>467523255</v>
      </c>
      <c r="F3" s="25">
        <v>2</v>
      </c>
      <c r="G3" s="25">
        <v>20</v>
      </c>
      <c r="H3" s="25">
        <v>2</v>
      </c>
      <c r="I3" s="24">
        <v>44602</v>
      </c>
      <c r="J3" s="26">
        <v>4</v>
      </c>
      <c r="K3" s="23" t="s">
        <v>349</v>
      </c>
      <c r="L3" s="24">
        <v>44834</v>
      </c>
      <c r="M3" s="23" t="s">
        <v>350</v>
      </c>
      <c r="N3" s="24">
        <v>44865</v>
      </c>
      <c r="O3" s="22" t="s">
        <v>343</v>
      </c>
      <c r="P3" s="25">
        <v>17.402560000000001</v>
      </c>
      <c r="Q3" s="25">
        <v>17.489999999999998</v>
      </c>
      <c r="R3" s="26">
        <v>1</v>
      </c>
      <c r="S3" s="26">
        <v>8</v>
      </c>
      <c r="T3" s="23"/>
      <c r="U3" s="25"/>
      <c r="V3" s="26"/>
      <c r="W3" s="26"/>
      <c r="X3" s="23"/>
      <c r="Y3" s="25"/>
      <c r="Z3" s="26"/>
      <c r="AA3" s="26"/>
      <c r="AB3" s="23"/>
      <c r="AC3" s="25">
        <v>3.67</v>
      </c>
      <c r="AD3" s="26"/>
      <c r="AE3" s="26"/>
      <c r="AF3" s="23"/>
      <c r="AG3" s="25">
        <v>6.14</v>
      </c>
      <c r="AH3" s="26"/>
      <c r="AI3" s="26"/>
      <c r="AJ3" s="23"/>
      <c r="AK3" s="25">
        <v>5.53</v>
      </c>
      <c r="AL3" s="26"/>
      <c r="AM3" s="26"/>
      <c r="AN3" s="25">
        <v>92.889589999999998</v>
      </c>
      <c r="AO3" s="26">
        <v>58</v>
      </c>
      <c r="AP3" s="26"/>
      <c r="AQ3" s="25">
        <v>90.224620000000002</v>
      </c>
      <c r="AR3" s="26">
        <v>55</v>
      </c>
      <c r="AS3" s="26">
        <v>15</v>
      </c>
      <c r="AT3" s="25">
        <v>0</v>
      </c>
      <c r="AU3" s="25">
        <v>63.88214</v>
      </c>
      <c r="AV3" s="25">
        <v>35.770470000000003</v>
      </c>
      <c r="AW3" s="25">
        <v>0.34738999999999998</v>
      </c>
      <c r="AX3" s="25">
        <v>0</v>
      </c>
      <c r="AY3" s="25">
        <v>21.709990000000001</v>
      </c>
      <c r="AZ3" s="25"/>
      <c r="BA3" s="25"/>
      <c r="BB3" s="25">
        <v>3.3632</v>
      </c>
      <c r="BC3" s="25">
        <v>5.44937</v>
      </c>
      <c r="BD3" s="25">
        <v>4.5370299999999997</v>
      </c>
      <c r="BE3" s="26"/>
      <c r="BF3" s="26"/>
      <c r="BG3" s="26"/>
      <c r="BH3" s="25">
        <v>0</v>
      </c>
      <c r="BI3" s="26">
        <v>0</v>
      </c>
      <c r="BJ3" s="25">
        <v>0</v>
      </c>
      <c r="BK3" s="25">
        <v>4.2073400000000003</v>
      </c>
      <c r="BL3" s="26">
        <v>2</v>
      </c>
      <c r="BM3" s="25">
        <v>1.03</v>
      </c>
      <c r="BN3" s="25">
        <v>18.696359999999999</v>
      </c>
      <c r="BO3" s="26">
        <v>8</v>
      </c>
      <c r="BP3" s="25">
        <v>10.9</v>
      </c>
      <c r="BQ3" s="25">
        <v>6.07456</v>
      </c>
      <c r="BR3" s="26">
        <v>3</v>
      </c>
      <c r="BS3" s="25">
        <v>3.55</v>
      </c>
      <c r="BT3" s="25">
        <v>0</v>
      </c>
      <c r="BU3" s="26">
        <v>0</v>
      </c>
      <c r="BV3" s="25">
        <v>0.19</v>
      </c>
      <c r="BW3" s="25">
        <v>0</v>
      </c>
      <c r="BX3" s="26">
        <v>0</v>
      </c>
      <c r="BY3" s="25">
        <v>0</v>
      </c>
      <c r="BZ3" s="25">
        <v>0</v>
      </c>
      <c r="CA3" s="26">
        <v>0</v>
      </c>
      <c r="CB3" s="25">
        <v>0.35</v>
      </c>
      <c r="CC3" s="25">
        <v>0</v>
      </c>
      <c r="CD3" s="26">
        <v>0</v>
      </c>
      <c r="CE3" s="25">
        <v>0.09</v>
      </c>
      <c r="CF3" s="25">
        <v>0</v>
      </c>
      <c r="CG3" s="26">
        <v>0</v>
      </c>
      <c r="CH3" s="25">
        <v>1.26</v>
      </c>
      <c r="CI3" s="25">
        <v>0</v>
      </c>
      <c r="CJ3" s="26">
        <v>0</v>
      </c>
      <c r="CK3" s="25">
        <v>1.03</v>
      </c>
      <c r="CL3" s="25">
        <v>0</v>
      </c>
      <c r="CM3" s="26">
        <v>0</v>
      </c>
      <c r="CN3" s="25">
        <v>0.26</v>
      </c>
      <c r="CO3" s="25">
        <v>0</v>
      </c>
      <c r="CP3" s="26">
        <v>0</v>
      </c>
      <c r="CQ3" s="25">
        <v>0.11</v>
      </c>
      <c r="CR3" s="25">
        <v>0</v>
      </c>
      <c r="CS3" s="26">
        <v>0</v>
      </c>
      <c r="CT3" s="25">
        <v>0.31</v>
      </c>
      <c r="CU3" s="25">
        <v>0</v>
      </c>
      <c r="CV3" s="26">
        <v>0</v>
      </c>
      <c r="CW3" s="25">
        <v>0.21</v>
      </c>
      <c r="CX3" s="25">
        <v>0</v>
      </c>
      <c r="CY3" s="26">
        <v>0</v>
      </c>
      <c r="CZ3" s="25">
        <v>0.37</v>
      </c>
      <c r="DA3" s="24">
        <v>44834</v>
      </c>
      <c r="DB3" s="25">
        <v>80.55</v>
      </c>
      <c r="DC3" s="22" t="s">
        <v>345</v>
      </c>
      <c r="DD3" s="25">
        <v>5.6</v>
      </c>
      <c r="DE3" s="26">
        <v>12</v>
      </c>
      <c r="DF3" s="25">
        <v>8.33</v>
      </c>
      <c r="DG3" s="25">
        <v>8.2200000000000006</v>
      </c>
      <c r="DH3" s="25">
        <v>5.53</v>
      </c>
      <c r="DI3" s="25">
        <v>8.18</v>
      </c>
      <c r="DJ3" s="26">
        <v>14</v>
      </c>
      <c r="DK3" s="25">
        <v>14.85</v>
      </c>
      <c r="DL3" s="25">
        <v>18.97</v>
      </c>
      <c r="DM3" s="25"/>
      <c r="DN3" s="25">
        <v>64.69</v>
      </c>
      <c r="DO3" s="25">
        <v>3.13</v>
      </c>
      <c r="DP3" s="25">
        <v>4.51</v>
      </c>
      <c r="DQ3" s="25">
        <v>1.73</v>
      </c>
      <c r="DR3" s="25">
        <v>2.76</v>
      </c>
      <c r="DS3" s="25"/>
      <c r="DT3" s="25"/>
      <c r="DU3" s="25">
        <v>103.5</v>
      </c>
      <c r="DV3" s="25">
        <v>154.19999999999999</v>
      </c>
      <c r="DW3" s="25">
        <v>0.75</v>
      </c>
      <c r="DX3" s="25">
        <v>0.85</v>
      </c>
      <c r="DY3" s="25">
        <v>7.44</v>
      </c>
      <c r="DZ3" s="25">
        <v>0</v>
      </c>
      <c r="EA3" s="25">
        <v>0.36</v>
      </c>
      <c r="EB3" s="25">
        <v>0</v>
      </c>
      <c r="EC3" s="25">
        <v>0</v>
      </c>
      <c r="ED3" s="25">
        <v>0</v>
      </c>
      <c r="EE3" s="25">
        <v>1.68</v>
      </c>
      <c r="EF3" s="25">
        <v>0</v>
      </c>
      <c r="EG3" s="25">
        <v>2.71</v>
      </c>
      <c r="EH3" s="25">
        <v>19.22</v>
      </c>
      <c r="EI3" s="25">
        <v>11.98</v>
      </c>
      <c r="EJ3" s="25"/>
      <c r="EK3" s="25"/>
      <c r="EL3" s="25"/>
      <c r="EM3" s="25"/>
      <c r="EN3" s="25"/>
      <c r="EO3" s="25"/>
      <c r="EP3" s="25">
        <v>0.75</v>
      </c>
      <c r="EQ3" s="25">
        <v>5.81</v>
      </c>
      <c r="ER3" s="25">
        <v>0</v>
      </c>
      <c r="ES3" s="25">
        <v>4.37</v>
      </c>
      <c r="ET3" s="25">
        <v>0</v>
      </c>
      <c r="EU3" s="25">
        <v>0.64</v>
      </c>
      <c r="EV3" s="26"/>
      <c r="EW3" s="23" t="s">
        <v>346</v>
      </c>
      <c r="EX3" s="25">
        <v>31.01</v>
      </c>
      <c r="EY3" s="25">
        <v>47.52</v>
      </c>
      <c r="EZ3" s="25">
        <v>21.46</v>
      </c>
      <c r="FA3" s="25"/>
      <c r="FB3" s="25"/>
      <c r="FC3" s="26">
        <v>23</v>
      </c>
      <c r="FD3" s="26"/>
      <c r="FE3" s="26">
        <v>6</v>
      </c>
      <c r="FF3" s="26">
        <v>31</v>
      </c>
      <c r="FG3" s="26"/>
      <c r="FH3" s="26">
        <v>24</v>
      </c>
      <c r="FI3" s="25">
        <v>15.84</v>
      </c>
      <c r="FJ3" s="25">
        <v>3.5</v>
      </c>
      <c r="FK3" s="25">
        <v>23.84</v>
      </c>
      <c r="FL3" s="25">
        <v>0</v>
      </c>
      <c r="FM3" s="25">
        <v>7.13</v>
      </c>
      <c r="FN3" s="25">
        <v>15.88</v>
      </c>
      <c r="FO3" s="25">
        <v>3.6</v>
      </c>
      <c r="FP3" s="25">
        <v>26.28</v>
      </c>
      <c r="FQ3" s="25">
        <v>0</v>
      </c>
      <c r="FR3" s="23" t="s">
        <v>345</v>
      </c>
      <c r="FS3" s="23" t="s">
        <v>347</v>
      </c>
      <c r="FT3" s="23"/>
      <c r="FU3" s="23" t="s">
        <v>345</v>
      </c>
      <c r="FV3" s="23" t="s">
        <v>345</v>
      </c>
      <c r="FW3" s="23" t="s">
        <v>345</v>
      </c>
      <c r="FX3" s="23" t="s">
        <v>347</v>
      </c>
      <c r="FY3" s="23" t="s">
        <v>347</v>
      </c>
      <c r="FZ3" s="23" t="s">
        <v>347</v>
      </c>
      <c r="GA3" s="23" t="s">
        <v>347</v>
      </c>
      <c r="GB3" s="23"/>
      <c r="GC3" s="23"/>
      <c r="GD3" s="23"/>
      <c r="GE3" s="23"/>
      <c r="GF3" s="23" t="s">
        <v>345</v>
      </c>
      <c r="GG3" s="23" t="s">
        <v>345</v>
      </c>
      <c r="GH3" s="23" t="s">
        <v>347</v>
      </c>
      <c r="GI3" s="23" t="s">
        <v>347</v>
      </c>
      <c r="GJ3" s="23" t="s">
        <v>347</v>
      </c>
      <c r="GK3" s="23" t="s">
        <v>347</v>
      </c>
      <c r="GL3" s="23" t="s">
        <v>345</v>
      </c>
      <c r="GM3" s="23" t="s">
        <v>347</v>
      </c>
      <c r="GN3" s="23" t="s">
        <v>347</v>
      </c>
      <c r="GO3" s="23" t="s">
        <v>347</v>
      </c>
      <c r="GP3" s="23" t="s">
        <v>347</v>
      </c>
      <c r="GQ3" s="23" t="s">
        <v>347</v>
      </c>
      <c r="GR3" s="23" t="s">
        <v>347</v>
      </c>
      <c r="GS3" s="23" t="s">
        <v>347</v>
      </c>
      <c r="GT3" s="23" t="s">
        <v>345</v>
      </c>
      <c r="GU3" s="23" t="s">
        <v>345</v>
      </c>
      <c r="GV3" s="23" t="s">
        <v>345</v>
      </c>
      <c r="GW3" s="23" t="s">
        <v>347</v>
      </c>
      <c r="GX3" s="25">
        <v>3650840.6570000001</v>
      </c>
      <c r="GY3" s="25">
        <v>-101817956.858</v>
      </c>
      <c r="GZ3" s="23" t="s">
        <v>348</v>
      </c>
      <c r="HA3" s="25">
        <v>1.75241</v>
      </c>
      <c r="HB3" s="25">
        <v>-19.838650000000001</v>
      </c>
      <c r="HC3" s="25">
        <v>14.33553</v>
      </c>
      <c r="HD3" s="25">
        <v>12.40577</v>
      </c>
      <c r="HE3" s="25">
        <v>1.3590800000000001</v>
      </c>
      <c r="HF3" s="25">
        <v>1.2708299999999999</v>
      </c>
      <c r="HG3" s="25">
        <v>-27.307272803239602</v>
      </c>
      <c r="HH3" s="25">
        <v>-27.307272803239602</v>
      </c>
      <c r="HI3" s="25">
        <v>19.32448054788544</v>
      </c>
      <c r="HJ3" s="25">
        <v>16.666859142069114</v>
      </c>
      <c r="HK3" s="25"/>
      <c r="HL3" s="23"/>
      <c r="HM3" s="23" t="s">
        <v>104</v>
      </c>
      <c r="HN3" s="26"/>
      <c r="HO3" s="22">
        <v>6</v>
      </c>
      <c r="HP3" s="23" t="s">
        <v>345</v>
      </c>
      <c r="HQ3" s="23" t="s">
        <v>385</v>
      </c>
      <c r="HR3" s="23" t="s">
        <v>386</v>
      </c>
      <c r="HS3" s="27" t="s">
        <v>390</v>
      </c>
      <c r="HT3" s="23" t="s">
        <v>921</v>
      </c>
      <c r="HU3" s="23">
        <v>44929</v>
      </c>
      <c r="HV3" s="58" t="s">
        <v>45</v>
      </c>
    </row>
    <row r="4" spans="1:230" x14ac:dyDescent="0.25">
      <c r="A4" s="23" t="s">
        <v>366</v>
      </c>
      <c r="B4" s="23" t="s">
        <v>391</v>
      </c>
      <c r="C4" s="23" t="s">
        <v>922</v>
      </c>
      <c r="D4" s="24">
        <v>44133</v>
      </c>
      <c r="E4" s="25">
        <v>3260862724</v>
      </c>
      <c r="F4" s="25">
        <v>1.5</v>
      </c>
      <c r="G4" s="25"/>
      <c r="H4" s="25">
        <v>1.71</v>
      </c>
      <c r="I4" s="24">
        <v>44862</v>
      </c>
      <c r="J4" s="26">
        <v>4</v>
      </c>
      <c r="K4" s="23" t="s">
        <v>35</v>
      </c>
      <c r="L4" s="24">
        <v>44895</v>
      </c>
      <c r="M4" s="23" t="s">
        <v>325</v>
      </c>
      <c r="N4" s="24">
        <v>44865</v>
      </c>
      <c r="O4" s="22" t="s">
        <v>344</v>
      </c>
      <c r="P4" s="25">
        <v>20.875039999999998</v>
      </c>
      <c r="Q4" s="25">
        <v>20.43</v>
      </c>
      <c r="R4" s="26">
        <v>19</v>
      </c>
      <c r="S4" s="26">
        <v>195</v>
      </c>
      <c r="T4" s="23"/>
      <c r="U4" s="25"/>
      <c r="V4" s="26"/>
      <c r="W4" s="26"/>
      <c r="X4" s="23"/>
      <c r="Y4" s="25"/>
      <c r="Z4" s="26"/>
      <c r="AA4" s="26"/>
      <c r="AB4" s="23"/>
      <c r="AC4" s="25">
        <v>5.43</v>
      </c>
      <c r="AD4" s="26"/>
      <c r="AE4" s="26"/>
      <c r="AF4" s="23"/>
      <c r="AG4" s="25">
        <v>7.79</v>
      </c>
      <c r="AH4" s="26"/>
      <c r="AI4" s="26"/>
      <c r="AJ4" s="23"/>
      <c r="AK4" s="25">
        <v>5.62</v>
      </c>
      <c r="AL4" s="26"/>
      <c r="AM4" s="26"/>
      <c r="AN4" s="25">
        <v>98.809280000000001</v>
      </c>
      <c r="AO4" s="26">
        <v>75</v>
      </c>
      <c r="AP4" s="26"/>
      <c r="AQ4" s="25">
        <v>99.039259999999999</v>
      </c>
      <c r="AR4" s="26">
        <v>77</v>
      </c>
      <c r="AS4" s="26">
        <v>46</v>
      </c>
      <c r="AT4" s="25">
        <v>0</v>
      </c>
      <c r="AU4" s="25">
        <v>45.654690000000002</v>
      </c>
      <c r="AV4" s="25">
        <v>50.339939999999999</v>
      </c>
      <c r="AW4" s="25">
        <v>3.8179400000000001</v>
      </c>
      <c r="AX4" s="25">
        <v>0.18743000000000001</v>
      </c>
      <c r="AY4" s="25">
        <v>24.011009999999999</v>
      </c>
      <c r="AZ4" s="25"/>
      <c r="BA4" s="25"/>
      <c r="BB4" s="25">
        <v>4.6042199999999998</v>
      </c>
      <c r="BC4" s="25">
        <v>7.5880700000000001</v>
      </c>
      <c r="BD4" s="25">
        <v>6.0792299999999999</v>
      </c>
      <c r="BE4" s="26"/>
      <c r="BF4" s="26"/>
      <c r="BG4" s="26"/>
      <c r="BH4" s="25">
        <v>0</v>
      </c>
      <c r="BI4" s="26">
        <v>0</v>
      </c>
      <c r="BJ4" s="25">
        <v>0</v>
      </c>
      <c r="BK4" s="25">
        <v>0</v>
      </c>
      <c r="BL4" s="26">
        <v>0</v>
      </c>
      <c r="BM4" s="25">
        <v>0.93</v>
      </c>
      <c r="BN4" s="25">
        <v>27.765070000000001</v>
      </c>
      <c r="BO4" s="26">
        <v>15</v>
      </c>
      <c r="BP4" s="25">
        <v>13.93</v>
      </c>
      <c r="BQ4" s="25">
        <v>17.45262</v>
      </c>
      <c r="BR4" s="26">
        <v>5</v>
      </c>
      <c r="BS4" s="25">
        <v>6.12</v>
      </c>
      <c r="BT4" s="25">
        <v>0</v>
      </c>
      <c r="BU4" s="26">
        <v>0</v>
      </c>
      <c r="BV4" s="25">
        <v>1.1000000000000001</v>
      </c>
      <c r="BW4" s="25">
        <v>0</v>
      </c>
      <c r="BX4" s="26">
        <v>0</v>
      </c>
      <c r="BY4" s="25">
        <v>0</v>
      </c>
      <c r="BZ4" s="25">
        <v>0</v>
      </c>
      <c r="CA4" s="26">
        <v>0</v>
      </c>
      <c r="CB4" s="25">
        <v>0.26</v>
      </c>
      <c r="CC4" s="25">
        <v>0</v>
      </c>
      <c r="CD4" s="26">
        <v>0</v>
      </c>
      <c r="CE4" s="25">
        <v>0.24</v>
      </c>
      <c r="CF4" s="25">
        <v>0</v>
      </c>
      <c r="CG4" s="26">
        <v>0</v>
      </c>
      <c r="CH4" s="25">
        <v>1.7</v>
      </c>
      <c r="CI4" s="25">
        <v>0</v>
      </c>
      <c r="CJ4" s="26">
        <v>0</v>
      </c>
      <c r="CK4" s="25">
        <v>1.24</v>
      </c>
      <c r="CL4" s="25">
        <v>0</v>
      </c>
      <c r="CM4" s="26">
        <v>0</v>
      </c>
      <c r="CN4" s="25">
        <v>0.14000000000000001</v>
      </c>
      <c r="CO4" s="25">
        <v>0.47863</v>
      </c>
      <c r="CP4" s="26">
        <v>1</v>
      </c>
      <c r="CQ4" s="25">
        <v>0.56000000000000005</v>
      </c>
      <c r="CR4" s="25">
        <v>0</v>
      </c>
      <c r="CS4" s="26">
        <v>0</v>
      </c>
      <c r="CT4" s="25">
        <v>0.73</v>
      </c>
      <c r="CU4" s="25">
        <v>1.1898599999999999</v>
      </c>
      <c r="CV4" s="26">
        <v>1</v>
      </c>
      <c r="CW4" s="25">
        <v>0.97</v>
      </c>
      <c r="CX4" s="25">
        <v>0</v>
      </c>
      <c r="CY4" s="26">
        <v>0</v>
      </c>
      <c r="CZ4" s="25">
        <v>0.45</v>
      </c>
      <c r="DA4" s="24">
        <v>44834</v>
      </c>
      <c r="DB4" s="25">
        <v>94.81</v>
      </c>
      <c r="DC4" s="22" t="s">
        <v>345</v>
      </c>
      <c r="DD4" s="25">
        <v>9.08</v>
      </c>
      <c r="DE4" s="26">
        <v>8</v>
      </c>
      <c r="DF4" s="25">
        <v>10.18</v>
      </c>
      <c r="DG4" s="25">
        <v>10.94</v>
      </c>
      <c r="DH4" s="25">
        <v>9.2799999999999994</v>
      </c>
      <c r="DI4" s="25">
        <v>10.210000000000001</v>
      </c>
      <c r="DJ4" s="26">
        <v>13</v>
      </c>
      <c r="DK4" s="25">
        <v>16.75</v>
      </c>
      <c r="DL4" s="25">
        <v>19.53</v>
      </c>
      <c r="DM4" s="25">
        <v>48.95</v>
      </c>
      <c r="DN4" s="25">
        <v>50.55</v>
      </c>
      <c r="DO4" s="25">
        <v>6.12</v>
      </c>
      <c r="DP4" s="25">
        <v>7.22</v>
      </c>
      <c r="DQ4" s="25">
        <v>2.96</v>
      </c>
      <c r="DR4" s="25">
        <v>2.95</v>
      </c>
      <c r="DS4" s="25"/>
      <c r="DT4" s="25"/>
      <c r="DU4" s="25">
        <v>83.45</v>
      </c>
      <c r="DV4" s="25">
        <v>201.24</v>
      </c>
      <c r="DW4" s="25">
        <v>1.61</v>
      </c>
      <c r="DX4" s="25">
        <v>2.11</v>
      </c>
      <c r="DY4" s="25">
        <v>2.27</v>
      </c>
      <c r="DZ4" s="25">
        <v>1.61</v>
      </c>
      <c r="EA4" s="25">
        <v>0.61</v>
      </c>
      <c r="EB4" s="25">
        <v>0</v>
      </c>
      <c r="EC4" s="25">
        <v>0</v>
      </c>
      <c r="ED4" s="25">
        <v>0</v>
      </c>
      <c r="EE4" s="25">
        <v>0</v>
      </c>
      <c r="EF4" s="25">
        <v>0</v>
      </c>
      <c r="EG4" s="25">
        <v>0</v>
      </c>
      <c r="EH4" s="25">
        <v>8.43</v>
      </c>
      <c r="EI4" s="25">
        <v>10</v>
      </c>
      <c r="EJ4" s="25"/>
      <c r="EK4" s="25"/>
      <c r="EL4" s="25"/>
      <c r="EM4" s="25"/>
      <c r="EN4" s="25"/>
      <c r="EO4" s="25"/>
      <c r="EP4" s="25">
        <v>0</v>
      </c>
      <c r="EQ4" s="25">
        <v>1.55</v>
      </c>
      <c r="ER4" s="25">
        <v>0</v>
      </c>
      <c r="ES4" s="25">
        <v>0.09</v>
      </c>
      <c r="ET4" s="25">
        <v>0</v>
      </c>
      <c r="EU4" s="25">
        <v>0.1</v>
      </c>
      <c r="EV4" s="26"/>
      <c r="EW4" s="23" t="s">
        <v>346</v>
      </c>
      <c r="EX4" s="25">
        <v>27.3</v>
      </c>
      <c r="EY4" s="25">
        <v>35.04</v>
      </c>
      <c r="EZ4" s="25">
        <v>37.659999999999997</v>
      </c>
      <c r="FA4" s="25"/>
      <c r="FB4" s="25"/>
      <c r="FC4" s="26">
        <v>8</v>
      </c>
      <c r="FD4" s="26">
        <v>19</v>
      </c>
      <c r="FE4" s="26">
        <v>4</v>
      </c>
      <c r="FF4" s="26">
        <v>63</v>
      </c>
      <c r="FG4" s="26"/>
      <c r="FH4" s="26">
        <v>1</v>
      </c>
      <c r="FI4" s="25">
        <v>13.46</v>
      </c>
      <c r="FJ4" s="25">
        <v>5.07</v>
      </c>
      <c r="FK4" s="25">
        <v>21.34</v>
      </c>
      <c r="FL4" s="25">
        <v>0</v>
      </c>
      <c r="FM4" s="25">
        <v>2.31</v>
      </c>
      <c r="FN4" s="25">
        <v>14.48</v>
      </c>
      <c r="FO4" s="25">
        <v>5.38</v>
      </c>
      <c r="FP4" s="25">
        <v>24.05</v>
      </c>
      <c r="FQ4" s="25">
        <v>0</v>
      </c>
      <c r="FR4" s="23" t="s">
        <v>345</v>
      </c>
      <c r="FS4" s="23" t="s">
        <v>347</v>
      </c>
      <c r="FT4" s="23"/>
      <c r="FU4" s="23" t="s">
        <v>345</v>
      </c>
      <c r="FV4" s="23" t="s">
        <v>345</v>
      </c>
      <c r="FW4" s="23" t="s">
        <v>347</v>
      </c>
      <c r="FX4" s="23" t="s">
        <v>347</v>
      </c>
      <c r="FY4" s="23" t="s">
        <v>345</v>
      </c>
      <c r="FZ4" s="23" t="s">
        <v>347</v>
      </c>
      <c r="GA4" s="23" t="s">
        <v>347</v>
      </c>
      <c r="GB4" s="23"/>
      <c r="GC4" s="23"/>
      <c r="GD4" s="23"/>
      <c r="GE4" s="23"/>
      <c r="GF4" s="23" t="s">
        <v>345</v>
      </c>
      <c r="GG4" s="23" t="s">
        <v>345</v>
      </c>
      <c r="GH4" s="23" t="s">
        <v>347</v>
      </c>
      <c r="GI4" s="23" t="s">
        <v>345</v>
      </c>
      <c r="GJ4" s="23" t="s">
        <v>345</v>
      </c>
      <c r="GK4" s="23" t="s">
        <v>347</v>
      </c>
      <c r="GL4" s="23" t="s">
        <v>345</v>
      </c>
      <c r="GM4" s="23" t="s">
        <v>347</v>
      </c>
      <c r="GN4" s="23" t="s">
        <v>345</v>
      </c>
      <c r="GO4" s="23" t="s">
        <v>347</v>
      </c>
      <c r="GP4" s="23" t="s">
        <v>345</v>
      </c>
      <c r="GQ4" s="23" t="s">
        <v>345</v>
      </c>
      <c r="GR4" s="23" t="s">
        <v>345</v>
      </c>
      <c r="GS4" s="23" t="s">
        <v>347</v>
      </c>
      <c r="GT4" s="23" t="s">
        <v>345</v>
      </c>
      <c r="GU4" s="23" t="s">
        <v>345</v>
      </c>
      <c r="GV4" s="23" t="s">
        <v>345</v>
      </c>
      <c r="GW4" s="23" t="s">
        <v>345</v>
      </c>
      <c r="GX4" s="25">
        <v>-6973272.193</v>
      </c>
      <c r="GY4" s="25">
        <v>319881858.78899997</v>
      </c>
      <c r="GZ4" s="23" t="s">
        <v>348</v>
      </c>
      <c r="HA4" s="25">
        <v>1.7644899999999999</v>
      </c>
      <c r="HB4" s="25">
        <v>-21.529620000000001</v>
      </c>
      <c r="HC4" s="25">
        <v>38.467199999999998</v>
      </c>
      <c r="HD4" s="25">
        <v>11.73405</v>
      </c>
      <c r="HE4" s="25">
        <v>7.1776200000000001</v>
      </c>
      <c r="HF4" s="25">
        <v>8.1994500000000006</v>
      </c>
      <c r="HG4" s="25">
        <v>-23.953140437597298</v>
      </c>
      <c r="HH4" s="25">
        <v>-23.953140437597288</v>
      </c>
      <c r="HI4" s="25">
        <v>19.93578161098041</v>
      </c>
      <c r="HJ4" s="25">
        <v>17.506292896054003</v>
      </c>
      <c r="HK4" s="25"/>
      <c r="HL4" s="23">
        <v>53.03</v>
      </c>
      <c r="HM4" s="23" t="s">
        <v>56</v>
      </c>
      <c r="HN4" s="26"/>
      <c r="HO4" s="22">
        <v>6</v>
      </c>
      <c r="HP4" s="23"/>
      <c r="HQ4" s="23" t="s">
        <v>385</v>
      </c>
      <c r="HR4" s="23" t="s">
        <v>386</v>
      </c>
      <c r="HS4" s="27" t="s">
        <v>390</v>
      </c>
      <c r="HT4" s="23" t="s">
        <v>392</v>
      </c>
      <c r="HU4" s="23">
        <v>44929</v>
      </c>
      <c r="HV4" s="58" t="s">
        <v>838</v>
      </c>
    </row>
    <row r="5" spans="1:230" x14ac:dyDescent="0.25">
      <c r="A5" s="23" t="s">
        <v>89</v>
      </c>
      <c r="B5" s="23" t="s">
        <v>90</v>
      </c>
      <c r="C5" s="23" t="s">
        <v>393</v>
      </c>
      <c r="D5" s="24">
        <v>40431</v>
      </c>
      <c r="E5" s="25">
        <v>7486797075</v>
      </c>
      <c r="F5" s="25">
        <v>2.2999999999999998</v>
      </c>
      <c r="G5" s="25"/>
      <c r="H5" s="25">
        <v>2.7083900000000001</v>
      </c>
      <c r="I5" s="24">
        <v>44771</v>
      </c>
      <c r="J5" s="26">
        <v>4</v>
      </c>
      <c r="K5" s="23" t="s">
        <v>55</v>
      </c>
      <c r="L5" s="24">
        <v>44865</v>
      </c>
      <c r="M5" s="23" t="s">
        <v>352</v>
      </c>
      <c r="N5" s="24">
        <v>44865</v>
      </c>
      <c r="O5" s="22" t="s">
        <v>343</v>
      </c>
      <c r="P5" s="25">
        <v>17.472079999999998</v>
      </c>
      <c r="Q5" s="25">
        <v>17.28</v>
      </c>
      <c r="R5" s="26">
        <v>2</v>
      </c>
      <c r="S5" s="26">
        <v>118</v>
      </c>
      <c r="T5" s="23"/>
      <c r="U5" s="25"/>
      <c r="V5" s="26"/>
      <c r="W5" s="26"/>
      <c r="X5" s="23"/>
      <c r="Y5" s="25"/>
      <c r="Z5" s="26"/>
      <c r="AA5" s="26"/>
      <c r="AB5" s="23"/>
      <c r="AC5" s="25">
        <v>5.54</v>
      </c>
      <c r="AD5" s="26"/>
      <c r="AE5" s="26"/>
      <c r="AF5" s="23"/>
      <c r="AG5" s="25">
        <v>6.08</v>
      </c>
      <c r="AH5" s="26"/>
      <c r="AI5" s="26"/>
      <c r="AJ5" s="23"/>
      <c r="AK5" s="25">
        <v>5.12</v>
      </c>
      <c r="AL5" s="26"/>
      <c r="AM5" s="26"/>
      <c r="AN5" s="25">
        <v>99.259100000000004</v>
      </c>
      <c r="AO5" s="26">
        <v>144</v>
      </c>
      <c r="AP5" s="26"/>
      <c r="AQ5" s="25">
        <v>99.259100000000004</v>
      </c>
      <c r="AR5" s="26">
        <v>126</v>
      </c>
      <c r="AS5" s="26">
        <v>218</v>
      </c>
      <c r="AT5" s="25">
        <v>0</v>
      </c>
      <c r="AU5" s="25">
        <v>75.190880000000007</v>
      </c>
      <c r="AV5" s="25">
        <v>24.758299999999998</v>
      </c>
      <c r="AW5" s="25">
        <v>4.1700000000000001E-2</v>
      </c>
      <c r="AX5" s="25">
        <v>9.1299999999999992E-3</v>
      </c>
      <c r="AY5" s="25">
        <v>21.03462</v>
      </c>
      <c r="AZ5" s="25"/>
      <c r="BA5" s="25"/>
      <c r="BB5" s="25">
        <v>4.40198</v>
      </c>
      <c r="BC5" s="25">
        <v>8.7938700000000001</v>
      </c>
      <c r="BD5" s="25">
        <v>6.9642200000000001</v>
      </c>
      <c r="BE5" s="26"/>
      <c r="BF5" s="26"/>
      <c r="BG5" s="26"/>
      <c r="BH5" s="25">
        <v>0</v>
      </c>
      <c r="BI5" s="26">
        <v>0</v>
      </c>
      <c r="BJ5" s="25">
        <v>0</v>
      </c>
      <c r="BK5" s="25">
        <v>0</v>
      </c>
      <c r="BL5" s="26">
        <v>0</v>
      </c>
      <c r="BM5" s="25">
        <v>1.85</v>
      </c>
      <c r="BN5" s="25">
        <v>15.212630000000001</v>
      </c>
      <c r="BO5" s="26">
        <v>7</v>
      </c>
      <c r="BP5" s="25">
        <v>21.54</v>
      </c>
      <c r="BQ5" s="25">
        <v>11.529820000000001</v>
      </c>
      <c r="BR5" s="26">
        <v>4</v>
      </c>
      <c r="BS5" s="25">
        <v>10.83</v>
      </c>
      <c r="BT5" s="25">
        <v>0</v>
      </c>
      <c r="BU5" s="26">
        <v>0</v>
      </c>
      <c r="BV5" s="25">
        <v>1.05</v>
      </c>
      <c r="BW5" s="25">
        <v>0</v>
      </c>
      <c r="BX5" s="26">
        <v>0</v>
      </c>
      <c r="BY5" s="25">
        <v>0</v>
      </c>
      <c r="BZ5" s="25">
        <v>0</v>
      </c>
      <c r="CA5" s="26">
        <v>0</v>
      </c>
      <c r="CB5" s="25">
        <v>0.35</v>
      </c>
      <c r="CC5" s="25">
        <v>0</v>
      </c>
      <c r="CD5" s="26">
        <v>0</v>
      </c>
      <c r="CE5" s="25">
        <v>0.21</v>
      </c>
      <c r="CF5" s="25">
        <v>2.96618</v>
      </c>
      <c r="CG5" s="26">
        <v>1</v>
      </c>
      <c r="CH5" s="25">
        <v>1.75</v>
      </c>
      <c r="CI5" s="25">
        <v>0</v>
      </c>
      <c r="CJ5" s="26">
        <v>0</v>
      </c>
      <c r="CK5" s="25">
        <v>1.3</v>
      </c>
      <c r="CL5" s="25">
        <v>0</v>
      </c>
      <c r="CM5" s="26">
        <v>0</v>
      </c>
      <c r="CN5" s="25">
        <v>0.04</v>
      </c>
      <c r="CO5" s="25">
        <v>0</v>
      </c>
      <c r="CP5" s="26">
        <v>0</v>
      </c>
      <c r="CQ5" s="25">
        <v>0.47</v>
      </c>
      <c r="CR5" s="25">
        <v>0</v>
      </c>
      <c r="CS5" s="26">
        <v>0</v>
      </c>
      <c r="CT5" s="25">
        <v>0.83</v>
      </c>
      <c r="CU5" s="25">
        <v>0</v>
      </c>
      <c r="CV5" s="26">
        <v>0</v>
      </c>
      <c r="CW5" s="25">
        <v>0.66</v>
      </c>
      <c r="CX5" s="25">
        <v>0</v>
      </c>
      <c r="CY5" s="26">
        <v>0</v>
      </c>
      <c r="CZ5" s="25">
        <v>0.71</v>
      </c>
      <c r="DA5" s="24">
        <v>44834</v>
      </c>
      <c r="DB5" s="25">
        <v>96.05</v>
      </c>
      <c r="DC5" s="22" t="s">
        <v>345</v>
      </c>
      <c r="DD5" s="25">
        <v>5.86</v>
      </c>
      <c r="DE5" s="26">
        <v>17</v>
      </c>
      <c r="DF5" s="25">
        <v>8.48</v>
      </c>
      <c r="DG5" s="25">
        <v>8.56</v>
      </c>
      <c r="DH5" s="25">
        <v>5.98</v>
      </c>
      <c r="DI5" s="25">
        <v>8.42</v>
      </c>
      <c r="DJ5" s="26">
        <v>23</v>
      </c>
      <c r="DK5" s="25">
        <v>13.97</v>
      </c>
      <c r="DL5" s="25">
        <v>18.28</v>
      </c>
      <c r="DM5" s="25">
        <v>61.38</v>
      </c>
      <c r="DN5" s="25">
        <v>58.84</v>
      </c>
      <c r="DO5" s="25">
        <v>5.12</v>
      </c>
      <c r="DP5" s="25">
        <v>6.32</v>
      </c>
      <c r="DQ5" s="25">
        <v>0.59</v>
      </c>
      <c r="DR5" s="25">
        <v>1.87</v>
      </c>
      <c r="DS5" s="25"/>
      <c r="DT5" s="25"/>
      <c r="DU5" s="25">
        <v>227.07</v>
      </c>
      <c r="DV5" s="25">
        <v>236.92</v>
      </c>
      <c r="DW5" s="25">
        <v>2.1</v>
      </c>
      <c r="DX5" s="25">
        <v>1.94</v>
      </c>
      <c r="DY5" s="25">
        <v>5.32</v>
      </c>
      <c r="DZ5" s="25">
        <v>0</v>
      </c>
      <c r="EA5" s="25">
        <v>0.48</v>
      </c>
      <c r="EB5" s="25">
        <v>0</v>
      </c>
      <c r="EC5" s="25">
        <v>0</v>
      </c>
      <c r="ED5" s="25">
        <v>0</v>
      </c>
      <c r="EE5" s="25">
        <v>0.12</v>
      </c>
      <c r="EF5" s="25">
        <v>0</v>
      </c>
      <c r="EG5" s="25">
        <v>0.15</v>
      </c>
      <c r="EH5" s="25">
        <v>18.7</v>
      </c>
      <c r="EI5" s="25">
        <v>26.66</v>
      </c>
      <c r="EJ5" s="25"/>
      <c r="EK5" s="25"/>
      <c r="EL5" s="25"/>
      <c r="EM5" s="25"/>
      <c r="EN5" s="25"/>
      <c r="EO5" s="25"/>
      <c r="EP5" s="25">
        <v>2.1</v>
      </c>
      <c r="EQ5" s="25">
        <v>4.1100000000000003</v>
      </c>
      <c r="ER5" s="25">
        <v>0</v>
      </c>
      <c r="ES5" s="25">
        <v>1.33</v>
      </c>
      <c r="ET5" s="25">
        <v>0</v>
      </c>
      <c r="EU5" s="25">
        <v>0.03</v>
      </c>
      <c r="EV5" s="26"/>
      <c r="EW5" s="23" t="s">
        <v>346</v>
      </c>
      <c r="EX5" s="25">
        <v>26.48</v>
      </c>
      <c r="EY5" s="25">
        <v>48.66</v>
      </c>
      <c r="EZ5" s="25">
        <v>24.86</v>
      </c>
      <c r="FA5" s="25"/>
      <c r="FB5" s="25"/>
      <c r="FC5" s="26">
        <v>15</v>
      </c>
      <c r="FD5" s="26">
        <v>59</v>
      </c>
      <c r="FE5" s="26">
        <v>35</v>
      </c>
      <c r="FF5" s="26">
        <v>10</v>
      </c>
      <c r="FG5" s="26"/>
      <c r="FH5" s="26">
        <v>60</v>
      </c>
      <c r="FI5" s="25">
        <v>21.28</v>
      </c>
      <c r="FJ5" s="25">
        <v>2.92</v>
      </c>
      <c r="FK5" s="25">
        <v>23.93</v>
      </c>
      <c r="FL5" s="25">
        <v>0</v>
      </c>
      <c r="FM5" s="25">
        <v>5.1100000000000003</v>
      </c>
      <c r="FN5" s="25">
        <v>18.059999999999999</v>
      </c>
      <c r="FO5" s="25">
        <v>2.87</v>
      </c>
      <c r="FP5" s="25">
        <v>27.52</v>
      </c>
      <c r="FQ5" s="25">
        <v>0</v>
      </c>
      <c r="FR5" s="23" t="s">
        <v>345</v>
      </c>
      <c r="FS5" s="23" t="s">
        <v>347</v>
      </c>
      <c r="FT5" s="23"/>
      <c r="FU5" s="23" t="s">
        <v>345</v>
      </c>
      <c r="FV5" s="23" t="s">
        <v>345</v>
      </c>
      <c r="FW5" s="23" t="s">
        <v>347</v>
      </c>
      <c r="FX5" s="23" t="s">
        <v>345</v>
      </c>
      <c r="FY5" s="23" t="s">
        <v>347</v>
      </c>
      <c r="FZ5" s="23" t="s">
        <v>345</v>
      </c>
      <c r="GA5" s="23" t="s">
        <v>345</v>
      </c>
      <c r="GB5" s="23"/>
      <c r="GC5" s="23"/>
      <c r="GD5" s="23"/>
      <c r="GE5" s="23"/>
      <c r="GF5" s="23" t="s">
        <v>345</v>
      </c>
      <c r="GG5" s="23" t="s">
        <v>345</v>
      </c>
      <c r="GH5" s="23" t="s">
        <v>347</v>
      </c>
      <c r="GI5" s="23" t="s">
        <v>345</v>
      </c>
      <c r="GJ5" s="23" t="s">
        <v>345</v>
      </c>
      <c r="GK5" s="23" t="s">
        <v>347</v>
      </c>
      <c r="GL5" s="23" t="s">
        <v>345</v>
      </c>
      <c r="GM5" s="23" t="s">
        <v>347</v>
      </c>
      <c r="GN5" s="23" t="s">
        <v>345</v>
      </c>
      <c r="GO5" s="23" t="s">
        <v>345</v>
      </c>
      <c r="GP5" s="23" t="s">
        <v>345</v>
      </c>
      <c r="GQ5" s="23" t="s">
        <v>345</v>
      </c>
      <c r="GR5" s="23" t="s">
        <v>347</v>
      </c>
      <c r="GS5" s="23" t="s">
        <v>345</v>
      </c>
      <c r="GT5" s="23" t="s">
        <v>345</v>
      </c>
      <c r="GU5" s="23" t="s">
        <v>345</v>
      </c>
      <c r="GV5" s="23" t="s">
        <v>345</v>
      </c>
      <c r="GW5" s="23" t="s">
        <v>345</v>
      </c>
      <c r="GX5" s="25">
        <v>-59541326.284000002</v>
      </c>
      <c r="GY5" s="25">
        <v>-994119049.95500004</v>
      </c>
      <c r="GZ5" s="23" t="s">
        <v>348</v>
      </c>
      <c r="HA5" s="25">
        <v>2.6015999999999999</v>
      </c>
      <c r="HB5" s="25">
        <v>-21.308299999999999</v>
      </c>
      <c r="HC5" s="25">
        <v>25.089970000000001</v>
      </c>
      <c r="HD5" s="25">
        <v>21.639559999999999</v>
      </c>
      <c r="HE5" s="25">
        <v>6.9844299999999997</v>
      </c>
      <c r="HF5" s="25">
        <v>7.7568299999999999</v>
      </c>
      <c r="HG5" s="25">
        <v>-23.770447152452899</v>
      </c>
      <c r="HH5" s="25">
        <v>-23.770447152452899</v>
      </c>
      <c r="HI5" s="25">
        <v>20.189252328611637</v>
      </c>
      <c r="HJ5" s="25">
        <v>18.250204146536774</v>
      </c>
      <c r="HK5" s="25"/>
      <c r="HL5" s="23">
        <v>44.82</v>
      </c>
      <c r="HM5" s="23" t="s">
        <v>37</v>
      </c>
      <c r="HN5" s="26"/>
      <c r="HO5" s="22">
        <v>6</v>
      </c>
      <c r="HP5" s="23" t="s">
        <v>345</v>
      </c>
      <c r="HQ5" s="23" t="s">
        <v>385</v>
      </c>
      <c r="HR5" s="23" t="s">
        <v>386</v>
      </c>
      <c r="HS5" s="27" t="s">
        <v>390</v>
      </c>
      <c r="HT5" s="23" t="s">
        <v>394</v>
      </c>
      <c r="HU5" s="23">
        <v>44930</v>
      </c>
      <c r="HV5" s="58" t="s">
        <v>838</v>
      </c>
    </row>
    <row r="6" spans="1:230" x14ac:dyDescent="0.25">
      <c r="A6" s="23" t="s">
        <v>88</v>
      </c>
      <c r="B6" s="23" t="s">
        <v>326</v>
      </c>
      <c r="C6" s="23" t="s">
        <v>395</v>
      </c>
      <c r="D6" s="24">
        <v>40129</v>
      </c>
      <c r="E6" s="25">
        <v>2690803628</v>
      </c>
      <c r="F6" s="25">
        <v>2.2000000000000002</v>
      </c>
      <c r="G6" s="25"/>
      <c r="H6" s="25">
        <v>2.68</v>
      </c>
      <c r="I6" s="24">
        <v>44610</v>
      </c>
      <c r="J6" s="26">
        <v>3</v>
      </c>
      <c r="K6" s="23" t="s">
        <v>55</v>
      </c>
      <c r="L6" s="24">
        <v>44895</v>
      </c>
      <c r="M6" s="23" t="s">
        <v>354</v>
      </c>
      <c r="N6" s="24">
        <v>44865</v>
      </c>
      <c r="O6" s="22" t="s">
        <v>343</v>
      </c>
      <c r="P6" s="25">
        <v>19.992059999999999</v>
      </c>
      <c r="Q6" s="25">
        <v>19.75</v>
      </c>
      <c r="R6" s="26">
        <v>10</v>
      </c>
      <c r="S6" s="26">
        <v>82</v>
      </c>
      <c r="T6" s="23"/>
      <c r="U6" s="25"/>
      <c r="V6" s="26"/>
      <c r="W6" s="26"/>
      <c r="X6" s="23"/>
      <c r="Y6" s="25"/>
      <c r="Z6" s="26"/>
      <c r="AA6" s="26"/>
      <c r="AB6" s="23"/>
      <c r="AC6" s="25">
        <v>5.55</v>
      </c>
      <c r="AD6" s="26"/>
      <c r="AE6" s="26"/>
      <c r="AF6" s="23"/>
      <c r="AG6" s="25">
        <v>7.05</v>
      </c>
      <c r="AH6" s="26"/>
      <c r="AI6" s="26"/>
      <c r="AJ6" s="23"/>
      <c r="AK6" s="25">
        <v>5.68</v>
      </c>
      <c r="AL6" s="26"/>
      <c r="AM6" s="26"/>
      <c r="AN6" s="25">
        <v>98.60763</v>
      </c>
      <c r="AO6" s="26">
        <v>53</v>
      </c>
      <c r="AP6" s="26"/>
      <c r="AQ6" s="25">
        <v>98.60763</v>
      </c>
      <c r="AR6" s="26">
        <v>53</v>
      </c>
      <c r="AS6" s="26">
        <v>11</v>
      </c>
      <c r="AT6" s="25">
        <v>0</v>
      </c>
      <c r="AU6" s="25">
        <v>53.063659999999999</v>
      </c>
      <c r="AV6" s="25">
        <v>42.172710000000002</v>
      </c>
      <c r="AW6" s="25">
        <v>3.1501700000000001</v>
      </c>
      <c r="AX6" s="25">
        <v>1.6134599999999999</v>
      </c>
      <c r="AY6" s="25">
        <v>23.179099999999998</v>
      </c>
      <c r="AZ6" s="25"/>
      <c r="BA6" s="25"/>
      <c r="BB6" s="25">
        <v>3.8369300000000002</v>
      </c>
      <c r="BC6" s="25">
        <v>6.3350900000000001</v>
      </c>
      <c r="BD6" s="25">
        <v>4.8979400000000002</v>
      </c>
      <c r="BE6" s="26"/>
      <c r="BF6" s="26"/>
      <c r="BG6" s="26"/>
      <c r="BH6" s="25">
        <v>0</v>
      </c>
      <c r="BI6" s="26">
        <v>0</v>
      </c>
      <c r="BJ6" s="25">
        <v>0</v>
      </c>
      <c r="BK6" s="25">
        <v>0</v>
      </c>
      <c r="BL6" s="26">
        <v>0</v>
      </c>
      <c r="BM6" s="25">
        <v>0.71</v>
      </c>
      <c r="BN6" s="25">
        <v>12.85642</v>
      </c>
      <c r="BO6" s="26">
        <v>6</v>
      </c>
      <c r="BP6" s="25">
        <v>11.29</v>
      </c>
      <c r="BQ6" s="25">
        <v>3.8874300000000002</v>
      </c>
      <c r="BR6" s="26">
        <v>2</v>
      </c>
      <c r="BS6" s="25">
        <v>4.1500000000000004</v>
      </c>
      <c r="BT6" s="25">
        <v>0</v>
      </c>
      <c r="BU6" s="26">
        <v>0</v>
      </c>
      <c r="BV6" s="25">
        <v>0.42</v>
      </c>
      <c r="BW6" s="25">
        <v>0</v>
      </c>
      <c r="BX6" s="26">
        <v>0</v>
      </c>
      <c r="BY6" s="25">
        <v>0</v>
      </c>
      <c r="BZ6" s="25">
        <v>0</v>
      </c>
      <c r="CA6" s="26">
        <v>0</v>
      </c>
      <c r="CB6" s="25">
        <v>0.54</v>
      </c>
      <c r="CC6" s="25">
        <v>0</v>
      </c>
      <c r="CD6" s="26">
        <v>0</v>
      </c>
      <c r="CE6" s="25">
        <v>0.13</v>
      </c>
      <c r="CF6" s="25">
        <v>0</v>
      </c>
      <c r="CG6" s="26">
        <v>0</v>
      </c>
      <c r="CH6" s="25">
        <v>1.68</v>
      </c>
      <c r="CI6" s="25">
        <v>0</v>
      </c>
      <c r="CJ6" s="26">
        <v>0</v>
      </c>
      <c r="CK6" s="25">
        <v>0.83</v>
      </c>
      <c r="CL6" s="25">
        <v>0</v>
      </c>
      <c r="CM6" s="26">
        <v>0</v>
      </c>
      <c r="CN6" s="25">
        <v>0.14000000000000001</v>
      </c>
      <c r="CO6" s="25">
        <v>2.0532599999999999</v>
      </c>
      <c r="CP6" s="26">
        <v>1</v>
      </c>
      <c r="CQ6" s="25">
        <v>0.35</v>
      </c>
      <c r="CR6" s="25">
        <v>0</v>
      </c>
      <c r="CS6" s="26">
        <v>0</v>
      </c>
      <c r="CT6" s="25">
        <v>0.41</v>
      </c>
      <c r="CU6" s="25">
        <v>0</v>
      </c>
      <c r="CV6" s="26">
        <v>0</v>
      </c>
      <c r="CW6" s="25">
        <v>0.7</v>
      </c>
      <c r="CX6" s="25">
        <v>0</v>
      </c>
      <c r="CY6" s="26">
        <v>0</v>
      </c>
      <c r="CZ6" s="25">
        <v>0.44</v>
      </c>
      <c r="DA6" s="24">
        <v>44834</v>
      </c>
      <c r="DB6" s="25">
        <v>94.02</v>
      </c>
      <c r="DC6" s="22" t="s">
        <v>345</v>
      </c>
      <c r="DD6" s="25">
        <v>8.35</v>
      </c>
      <c r="DE6" s="26">
        <v>56</v>
      </c>
      <c r="DF6" s="25">
        <v>8.48</v>
      </c>
      <c r="DG6" s="25">
        <v>8.56</v>
      </c>
      <c r="DH6" s="25">
        <v>8.65</v>
      </c>
      <c r="DI6" s="25">
        <v>8.42</v>
      </c>
      <c r="DJ6" s="26">
        <v>60</v>
      </c>
      <c r="DK6" s="25">
        <v>16.920000000000002</v>
      </c>
      <c r="DL6" s="25">
        <v>18.28</v>
      </c>
      <c r="DM6" s="25">
        <v>53.15</v>
      </c>
      <c r="DN6" s="25">
        <v>58.84</v>
      </c>
      <c r="DO6" s="25">
        <v>6.18</v>
      </c>
      <c r="DP6" s="25">
        <v>6.32</v>
      </c>
      <c r="DQ6" s="25">
        <v>1.91</v>
      </c>
      <c r="DR6" s="25">
        <v>1.87</v>
      </c>
      <c r="DS6" s="25"/>
      <c r="DT6" s="25"/>
      <c r="DU6" s="25">
        <v>135.5</v>
      </c>
      <c r="DV6" s="25">
        <v>236.92</v>
      </c>
      <c r="DW6" s="25">
        <v>1.25</v>
      </c>
      <c r="DX6" s="25">
        <v>0.62</v>
      </c>
      <c r="DY6" s="25">
        <v>5.32</v>
      </c>
      <c r="DZ6" s="25">
        <v>0</v>
      </c>
      <c r="EA6" s="25">
        <v>0.48</v>
      </c>
      <c r="EB6" s="25">
        <v>0</v>
      </c>
      <c r="EC6" s="25">
        <v>0</v>
      </c>
      <c r="ED6" s="25">
        <v>0</v>
      </c>
      <c r="EE6" s="25">
        <v>0.12</v>
      </c>
      <c r="EF6" s="25">
        <v>0</v>
      </c>
      <c r="EG6" s="25">
        <v>0.15</v>
      </c>
      <c r="EH6" s="25">
        <v>30.19</v>
      </c>
      <c r="EI6" s="25">
        <v>26.66</v>
      </c>
      <c r="EJ6" s="25"/>
      <c r="EK6" s="25"/>
      <c r="EL6" s="25"/>
      <c r="EM6" s="25"/>
      <c r="EN6" s="25"/>
      <c r="EO6" s="25"/>
      <c r="EP6" s="25">
        <v>1.25</v>
      </c>
      <c r="EQ6" s="25">
        <v>4.1100000000000003</v>
      </c>
      <c r="ER6" s="25">
        <v>0</v>
      </c>
      <c r="ES6" s="25">
        <v>1.33</v>
      </c>
      <c r="ET6" s="25">
        <v>0</v>
      </c>
      <c r="EU6" s="25">
        <v>0.03</v>
      </c>
      <c r="EV6" s="26"/>
      <c r="EW6" s="23" t="s">
        <v>346</v>
      </c>
      <c r="EX6" s="25">
        <v>20</v>
      </c>
      <c r="EY6" s="25">
        <v>41.44</v>
      </c>
      <c r="EZ6" s="25">
        <v>38.56</v>
      </c>
      <c r="FA6" s="25"/>
      <c r="FB6" s="25"/>
      <c r="FC6" s="26">
        <v>40</v>
      </c>
      <c r="FD6" s="26">
        <v>19</v>
      </c>
      <c r="FE6" s="26">
        <v>53</v>
      </c>
      <c r="FF6" s="26">
        <v>55</v>
      </c>
      <c r="FG6" s="26"/>
      <c r="FH6" s="26">
        <v>29</v>
      </c>
      <c r="FI6" s="25">
        <v>21.28</v>
      </c>
      <c r="FJ6" s="25">
        <v>2.92</v>
      </c>
      <c r="FK6" s="25">
        <v>23.93</v>
      </c>
      <c r="FL6" s="25">
        <v>0</v>
      </c>
      <c r="FM6" s="25">
        <v>5.1100000000000003</v>
      </c>
      <c r="FN6" s="25">
        <v>18.059999999999999</v>
      </c>
      <c r="FO6" s="25">
        <v>2.87</v>
      </c>
      <c r="FP6" s="25">
        <v>27.52</v>
      </c>
      <c r="FQ6" s="25">
        <v>0</v>
      </c>
      <c r="FR6" s="23" t="s">
        <v>345</v>
      </c>
      <c r="FS6" s="23" t="s">
        <v>347</v>
      </c>
      <c r="FT6" s="23"/>
      <c r="FU6" s="23" t="s">
        <v>345</v>
      </c>
      <c r="FV6" s="23" t="s">
        <v>345</v>
      </c>
      <c r="FW6" s="23" t="s">
        <v>347</v>
      </c>
      <c r="FX6" s="23" t="s">
        <v>345</v>
      </c>
      <c r="FY6" s="23" t="s">
        <v>347</v>
      </c>
      <c r="FZ6" s="23" t="s">
        <v>347</v>
      </c>
      <c r="GA6" s="23" t="s">
        <v>347</v>
      </c>
      <c r="GB6" s="23"/>
      <c r="GC6" s="23"/>
      <c r="GD6" s="23"/>
      <c r="GE6" s="23"/>
      <c r="GF6" s="23" t="s">
        <v>345</v>
      </c>
      <c r="GG6" s="23" t="s">
        <v>345</v>
      </c>
      <c r="GH6" s="23" t="s">
        <v>347</v>
      </c>
      <c r="GI6" s="23" t="s">
        <v>347</v>
      </c>
      <c r="GJ6" s="23" t="s">
        <v>347</v>
      </c>
      <c r="GK6" s="23" t="s">
        <v>347</v>
      </c>
      <c r="GL6" s="23" t="s">
        <v>345</v>
      </c>
      <c r="GM6" s="23" t="s">
        <v>347</v>
      </c>
      <c r="GN6" s="23" t="s">
        <v>347</v>
      </c>
      <c r="GO6" s="23" t="s">
        <v>347</v>
      </c>
      <c r="GP6" s="23" t="s">
        <v>345</v>
      </c>
      <c r="GQ6" s="23" t="s">
        <v>345</v>
      </c>
      <c r="GR6" s="23" t="s">
        <v>345</v>
      </c>
      <c r="GS6" s="23" t="s">
        <v>347</v>
      </c>
      <c r="GT6" s="23" t="s">
        <v>345</v>
      </c>
      <c r="GU6" s="23" t="s">
        <v>345</v>
      </c>
      <c r="GV6" s="23" t="s">
        <v>345</v>
      </c>
      <c r="GW6" s="23" t="s">
        <v>345</v>
      </c>
      <c r="GX6" s="25">
        <v>-11698349.934</v>
      </c>
      <c r="GY6" s="25">
        <v>-371522131.49800003</v>
      </c>
      <c r="GZ6" s="23" t="s">
        <v>348</v>
      </c>
      <c r="HA6" s="25">
        <v>1.8636600000000001</v>
      </c>
      <c r="HB6" s="25">
        <v>-22.35763</v>
      </c>
      <c r="HC6" s="25">
        <v>22.21087</v>
      </c>
      <c r="HD6" s="25">
        <v>20.601900000000001</v>
      </c>
      <c r="HE6" s="25">
        <v>4.9521899999999999</v>
      </c>
      <c r="HF6" s="25">
        <v>7.1588700000000003</v>
      </c>
      <c r="HG6" s="25">
        <v>-23.067595457461067</v>
      </c>
      <c r="HH6" s="25">
        <v>-23.067595457461053</v>
      </c>
      <c r="HI6" s="25">
        <v>21.666171583144784</v>
      </c>
      <c r="HJ6" s="25">
        <v>18.810370257197075</v>
      </c>
      <c r="HK6" s="25"/>
      <c r="HL6" s="23">
        <v>96.68</v>
      </c>
      <c r="HM6" s="23" t="s">
        <v>37</v>
      </c>
      <c r="HN6" s="26"/>
      <c r="HO6" s="22">
        <v>6</v>
      </c>
      <c r="HP6" s="23" t="s">
        <v>345</v>
      </c>
      <c r="HQ6" s="23" t="s">
        <v>385</v>
      </c>
      <c r="HR6" s="23" t="s">
        <v>386</v>
      </c>
      <c r="HS6" s="27" t="s">
        <v>390</v>
      </c>
      <c r="HT6" s="23" t="s">
        <v>923</v>
      </c>
      <c r="HU6" s="23">
        <v>44930</v>
      </c>
      <c r="HV6" s="58" t="s">
        <v>838</v>
      </c>
    </row>
    <row r="7" spans="1:230" x14ac:dyDescent="0.25">
      <c r="A7" s="23" t="s">
        <v>328</v>
      </c>
      <c r="B7" s="23" t="s">
        <v>327</v>
      </c>
      <c r="C7" s="23" t="s">
        <v>396</v>
      </c>
      <c r="D7" s="24">
        <v>39785</v>
      </c>
      <c r="E7" s="25">
        <v>3210532966</v>
      </c>
      <c r="F7" s="25">
        <v>2</v>
      </c>
      <c r="G7" s="25"/>
      <c r="H7" s="25">
        <v>2.19</v>
      </c>
      <c r="I7" s="24">
        <v>44835</v>
      </c>
      <c r="J7" s="26">
        <v>4</v>
      </c>
      <c r="K7" s="23" t="s">
        <v>35</v>
      </c>
      <c r="L7" s="24">
        <v>44895</v>
      </c>
      <c r="M7" s="23" t="s">
        <v>325</v>
      </c>
      <c r="N7" s="24">
        <v>44865</v>
      </c>
      <c r="O7" s="22" t="s">
        <v>351</v>
      </c>
      <c r="P7" s="25">
        <v>21.94577</v>
      </c>
      <c r="Q7" s="25">
        <v>21.73</v>
      </c>
      <c r="R7" s="26">
        <v>35</v>
      </c>
      <c r="S7" s="26">
        <v>359</v>
      </c>
      <c r="T7" s="23"/>
      <c r="U7" s="25"/>
      <c r="V7" s="26"/>
      <c r="W7" s="26"/>
      <c r="X7" s="23"/>
      <c r="Y7" s="25"/>
      <c r="Z7" s="26"/>
      <c r="AA7" s="26"/>
      <c r="AB7" s="23"/>
      <c r="AC7" s="25">
        <v>6.59</v>
      </c>
      <c r="AD7" s="26"/>
      <c r="AE7" s="26"/>
      <c r="AF7" s="23"/>
      <c r="AG7" s="25">
        <v>7.43</v>
      </c>
      <c r="AH7" s="26"/>
      <c r="AI7" s="26"/>
      <c r="AJ7" s="23"/>
      <c r="AK7" s="25">
        <v>5.72</v>
      </c>
      <c r="AL7" s="26"/>
      <c r="AM7" s="26"/>
      <c r="AN7" s="25">
        <v>97.901979999999995</v>
      </c>
      <c r="AO7" s="26">
        <v>50</v>
      </c>
      <c r="AP7" s="26"/>
      <c r="AQ7" s="25">
        <v>97.901979999999995</v>
      </c>
      <c r="AR7" s="26">
        <v>50</v>
      </c>
      <c r="AS7" s="26">
        <v>6</v>
      </c>
      <c r="AT7" s="25">
        <v>3.1655600000000002</v>
      </c>
      <c r="AU7" s="25">
        <v>35.598750000000003</v>
      </c>
      <c r="AV7" s="25">
        <v>52.344270000000002</v>
      </c>
      <c r="AW7" s="25">
        <v>6.7496299999999998</v>
      </c>
      <c r="AX7" s="25">
        <v>2.1417899999999999</v>
      </c>
      <c r="AY7" s="25">
        <v>24.011009999999999</v>
      </c>
      <c r="AZ7" s="25"/>
      <c r="BA7" s="25"/>
      <c r="BB7" s="25">
        <v>4.6042199999999998</v>
      </c>
      <c r="BC7" s="25">
        <v>7.5880700000000001</v>
      </c>
      <c r="BD7" s="25">
        <v>6.0792299999999999</v>
      </c>
      <c r="BE7" s="26"/>
      <c r="BF7" s="26"/>
      <c r="BG7" s="26"/>
      <c r="BH7" s="25">
        <v>0</v>
      </c>
      <c r="BI7" s="26">
        <v>0</v>
      </c>
      <c r="BJ7" s="25">
        <v>0</v>
      </c>
      <c r="BK7" s="25">
        <v>0</v>
      </c>
      <c r="BL7" s="26">
        <v>0</v>
      </c>
      <c r="BM7" s="25">
        <v>0.93</v>
      </c>
      <c r="BN7" s="25">
        <v>16.70853</v>
      </c>
      <c r="BO7" s="26">
        <v>8</v>
      </c>
      <c r="BP7" s="25">
        <v>13.93</v>
      </c>
      <c r="BQ7" s="25">
        <v>5.1962599999999997</v>
      </c>
      <c r="BR7" s="26">
        <v>2</v>
      </c>
      <c r="BS7" s="25">
        <v>6.12</v>
      </c>
      <c r="BT7" s="25">
        <v>0</v>
      </c>
      <c r="BU7" s="26">
        <v>0</v>
      </c>
      <c r="BV7" s="25">
        <v>1.1000000000000001</v>
      </c>
      <c r="BW7" s="25">
        <v>0</v>
      </c>
      <c r="BX7" s="26">
        <v>0</v>
      </c>
      <c r="BY7" s="25">
        <v>0</v>
      </c>
      <c r="BZ7" s="25">
        <v>0</v>
      </c>
      <c r="CA7" s="26">
        <v>0</v>
      </c>
      <c r="CB7" s="25">
        <v>0.26</v>
      </c>
      <c r="CC7" s="25">
        <v>0</v>
      </c>
      <c r="CD7" s="26">
        <v>0</v>
      </c>
      <c r="CE7" s="25">
        <v>0.24</v>
      </c>
      <c r="CF7" s="25">
        <v>0</v>
      </c>
      <c r="CG7" s="26">
        <v>0</v>
      </c>
      <c r="CH7" s="25">
        <v>1.7</v>
      </c>
      <c r="CI7" s="25">
        <v>0</v>
      </c>
      <c r="CJ7" s="26">
        <v>0</v>
      </c>
      <c r="CK7" s="25">
        <v>1.24</v>
      </c>
      <c r="CL7" s="25">
        <v>0</v>
      </c>
      <c r="CM7" s="26">
        <v>0</v>
      </c>
      <c r="CN7" s="25">
        <v>0.14000000000000001</v>
      </c>
      <c r="CO7" s="25">
        <v>0</v>
      </c>
      <c r="CP7" s="26">
        <v>0</v>
      </c>
      <c r="CQ7" s="25">
        <v>0.56000000000000005</v>
      </c>
      <c r="CR7" s="25">
        <v>0</v>
      </c>
      <c r="CS7" s="26">
        <v>0</v>
      </c>
      <c r="CT7" s="25">
        <v>0.73</v>
      </c>
      <c r="CU7" s="25">
        <v>0</v>
      </c>
      <c r="CV7" s="26">
        <v>0</v>
      </c>
      <c r="CW7" s="25">
        <v>0.97</v>
      </c>
      <c r="CX7" s="25">
        <v>0</v>
      </c>
      <c r="CY7" s="26">
        <v>0</v>
      </c>
      <c r="CZ7" s="25">
        <v>0.45</v>
      </c>
      <c r="DA7" s="24">
        <v>44834</v>
      </c>
      <c r="DB7" s="25">
        <v>93.62</v>
      </c>
      <c r="DC7" s="22" t="s">
        <v>347</v>
      </c>
      <c r="DD7" s="25">
        <v>11.84</v>
      </c>
      <c r="DE7" s="26">
        <v>85</v>
      </c>
      <c r="DF7" s="25">
        <v>10.18</v>
      </c>
      <c r="DG7" s="25">
        <v>10.94</v>
      </c>
      <c r="DH7" s="25">
        <v>11.58</v>
      </c>
      <c r="DI7" s="25">
        <v>10.210000000000001</v>
      </c>
      <c r="DJ7" s="26">
        <v>74</v>
      </c>
      <c r="DK7" s="25">
        <v>22.43</v>
      </c>
      <c r="DL7" s="25">
        <v>19.53</v>
      </c>
      <c r="DM7" s="25">
        <v>50.63</v>
      </c>
      <c r="DN7" s="25">
        <v>50.55</v>
      </c>
      <c r="DO7" s="25">
        <v>7.98</v>
      </c>
      <c r="DP7" s="25">
        <v>7.22</v>
      </c>
      <c r="DQ7" s="25">
        <v>3.86</v>
      </c>
      <c r="DR7" s="25">
        <v>2.95</v>
      </c>
      <c r="DS7" s="25"/>
      <c r="DT7" s="25"/>
      <c r="DU7" s="25">
        <v>200.63</v>
      </c>
      <c r="DV7" s="25">
        <v>201.24</v>
      </c>
      <c r="DW7" s="25">
        <v>0</v>
      </c>
      <c r="DX7" s="25">
        <v>0</v>
      </c>
      <c r="DY7" s="25">
        <v>2.27</v>
      </c>
      <c r="DZ7" s="25">
        <v>0</v>
      </c>
      <c r="EA7" s="25">
        <v>0.61</v>
      </c>
      <c r="EB7" s="25">
        <v>0</v>
      </c>
      <c r="EC7" s="25">
        <v>0</v>
      </c>
      <c r="ED7" s="25">
        <v>0</v>
      </c>
      <c r="EE7" s="25">
        <v>0</v>
      </c>
      <c r="EF7" s="25">
        <v>0</v>
      </c>
      <c r="EG7" s="25">
        <v>0</v>
      </c>
      <c r="EH7" s="25">
        <v>11.12</v>
      </c>
      <c r="EI7" s="25">
        <v>10</v>
      </c>
      <c r="EJ7" s="25"/>
      <c r="EK7" s="25"/>
      <c r="EL7" s="25"/>
      <c r="EM7" s="25"/>
      <c r="EN7" s="25"/>
      <c r="EO7" s="25"/>
      <c r="EP7" s="25">
        <v>0</v>
      </c>
      <c r="EQ7" s="25">
        <v>1.55</v>
      </c>
      <c r="ER7" s="25">
        <v>0</v>
      </c>
      <c r="ES7" s="25">
        <v>0.09</v>
      </c>
      <c r="ET7" s="25">
        <v>0</v>
      </c>
      <c r="EU7" s="25">
        <v>0.1</v>
      </c>
      <c r="EV7" s="26"/>
      <c r="EW7" s="23" t="s">
        <v>353</v>
      </c>
      <c r="EX7" s="25">
        <v>8.5299999999999994</v>
      </c>
      <c r="EY7" s="25">
        <v>39.39</v>
      </c>
      <c r="EZ7" s="25">
        <v>52.08</v>
      </c>
      <c r="FA7" s="25"/>
      <c r="FB7" s="25"/>
      <c r="FC7" s="26">
        <v>92</v>
      </c>
      <c r="FD7" s="26">
        <v>56</v>
      </c>
      <c r="FE7" s="26">
        <v>79</v>
      </c>
      <c r="FF7" s="26">
        <v>89</v>
      </c>
      <c r="FG7" s="26"/>
      <c r="FH7" s="26">
        <v>43</v>
      </c>
      <c r="FI7" s="25">
        <v>13.46</v>
      </c>
      <c r="FJ7" s="25">
        <v>5.07</v>
      </c>
      <c r="FK7" s="25">
        <v>21.34</v>
      </c>
      <c r="FL7" s="25">
        <v>0</v>
      </c>
      <c r="FM7" s="25">
        <v>2.31</v>
      </c>
      <c r="FN7" s="25">
        <v>14.48</v>
      </c>
      <c r="FO7" s="25">
        <v>5.38</v>
      </c>
      <c r="FP7" s="25">
        <v>24.05</v>
      </c>
      <c r="FQ7" s="25">
        <v>0</v>
      </c>
      <c r="FR7" s="23" t="s">
        <v>345</v>
      </c>
      <c r="FS7" s="23" t="s">
        <v>347</v>
      </c>
      <c r="FT7" s="23"/>
      <c r="FU7" s="23" t="s">
        <v>345</v>
      </c>
      <c r="FV7" s="23" t="s">
        <v>345</v>
      </c>
      <c r="FW7" s="23" t="s">
        <v>347</v>
      </c>
      <c r="FX7" s="23" t="s">
        <v>347</v>
      </c>
      <c r="FY7" s="23" t="s">
        <v>347</v>
      </c>
      <c r="FZ7" s="23" t="s">
        <v>345</v>
      </c>
      <c r="GA7" s="23" t="s">
        <v>347</v>
      </c>
      <c r="GB7" s="23"/>
      <c r="GC7" s="23"/>
      <c r="GD7" s="23"/>
      <c r="GE7" s="23"/>
      <c r="GF7" s="23" t="s">
        <v>345</v>
      </c>
      <c r="GG7" s="23" t="s">
        <v>345</v>
      </c>
      <c r="GH7" s="23" t="s">
        <v>347</v>
      </c>
      <c r="GI7" s="23" t="s">
        <v>347</v>
      </c>
      <c r="GJ7" s="23" t="s">
        <v>347</v>
      </c>
      <c r="GK7" s="23" t="s">
        <v>347</v>
      </c>
      <c r="GL7" s="23" t="s">
        <v>347</v>
      </c>
      <c r="GM7" s="23" t="s">
        <v>347</v>
      </c>
      <c r="GN7" s="23" t="s">
        <v>347</v>
      </c>
      <c r="GO7" s="23" t="s">
        <v>347</v>
      </c>
      <c r="GP7" s="23" t="s">
        <v>347</v>
      </c>
      <c r="GQ7" s="23" t="s">
        <v>347</v>
      </c>
      <c r="GR7" s="23" t="s">
        <v>347</v>
      </c>
      <c r="GS7" s="23" t="s">
        <v>347</v>
      </c>
      <c r="GT7" s="23" t="s">
        <v>347</v>
      </c>
      <c r="GU7" s="23" t="s">
        <v>345</v>
      </c>
      <c r="GV7" s="23" t="s">
        <v>345</v>
      </c>
      <c r="GW7" s="23" t="s">
        <v>347</v>
      </c>
      <c r="GX7" s="25">
        <v>-3268810.97</v>
      </c>
      <c r="GY7" s="25">
        <v>-279953778.40499997</v>
      </c>
      <c r="GZ7" s="23" t="s">
        <v>348</v>
      </c>
      <c r="HA7" s="25">
        <v>1.5315000000000001</v>
      </c>
      <c r="HB7" s="25">
        <v>-18.194099999999999</v>
      </c>
      <c r="HC7" s="25">
        <v>37.753010000000003</v>
      </c>
      <c r="HD7" s="25">
        <v>7.6501000000000001</v>
      </c>
      <c r="HE7" s="25">
        <v>7.0389999999999997</v>
      </c>
      <c r="HF7" s="25">
        <v>8.5918899999999994</v>
      </c>
      <c r="HG7" s="25">
        <v>-23.539141066290004</v>
      </c>
      <c r="HH7" s="25">
        <v>-23.539141066290004</v>
      </c>
      <c r="HI7" s="25">
        <v>21.19890749671324</v>
      </c>
      <c r="HJ7" s="25">
        <v>18.522223382093078</v>
      </c>
      <c r="HK7" s="25"/>
      <c r="HL7" s="23">
        <v>10.54</v>
      </c>
      <c r="HM7" s="23" t="s">
        <v>56</v>
      </c>
      <c r="HN7" s="26"/>
      <c r="HO7" s="22">
        <v>6</v>
      </c>
      <c r="HP7" s="23" t="s">
        <v>345</v>
      </c>
      <c r="HQ7" s="23" t="s">
        <v>385</v>
      </c>
      <c r="HR7" s="23" t="s">
        <v>386</v>
      </c>
      <c r="HS7" s="27" t="s">
        <v>390</v>
      </c>
      <c r="HT7" s="23" t="s">
        <v>397</v>
      </c>
      <c r="HU7" s="23">
        <v>44929</v>
      </c>
      <c r="HV7" s="58" t="s">
        <v>838</v>
      </c>
    </row>
    <row r="8" spans="1:230" x14ac:dyDescent="0.25">
      <c r="A8" s="23" t="s">
        <v>364</v>
      </c>
      <c r="B8" s="23" t="s">
        <v>365</v>
      </c>
      <c r="C8" s="23" t="s">
        <v>922</v>
      </c>
      <c r="D8" s="24">
        <v>44133</v>
      </c>
      <c r="E8" s="25">
        <v>3292623100</v>
      </c>
      <c r="F8" s="25">
        <v>1.5</v>
      </c>
      <c r="G8" s="25"/>
      <c r="H8" s="25">
        <v>1.71</v>
      </c>
      <c r="I8" s="24">
        <v>44862</v>
      </c>
      <c r="J8" s="26">
        <v>3</v>
      </c>
      <c r="K8" s="23" t="s">
        <v>97</v>
      </c>
      <c r="L8" s="24">
        <v>44895</v>
      </c>
      <c r="M8" s="23" t="s">
        <v>322</v>
      </c>
      <c r="N8" s="24">
        <v>44865</v>
      </c>
      <c r="O8" s="22" t="s">
        <v>343</v>
      </c>
      <c r="P8" s="25">
        <v>21.611920000000001</v>
      </c>
      <c r="Q8" s="25">
        <v>21.66</v>
      </c>
      <c r="R8" s="26">
        <v>8</v>
      </c>
      <c r="S8" s="26">
        <v>27</v>
      </c>
      <c r="T8" s="23"/>
      <c r="U8" s="25"/>
      <c r="V8" s="26"/>
      <c r="W8" s="26"/>
      <c r="X8" s="23"/>
      <c r="Y8" s="25"/>
      <c r="Z8" s="26"/>
      <c r="AA8" s="26"/>
      <c r="AB8" s="23"/>
      <c r="AC8" s="25">
        <v>6.38</v>
      </c>
      <c r="AD8" s="26"/>
      <c r="AE8" s="26"/>
      <c r="AF8" s="23"/>
      <c r="AG8" s="25">
        <v>7.14</v>
      </c>
      <c r="AH8" s="26"/>
      <c r="AI8" s="26"/>
      <c r="AJ8" s="23"/>
      <c r="AK8" s="25">
        <v>6.05</v>
      </c>
      <c r="AL8" s="26"/>
      <c r="AM8" s="26"/>
      <c r="AN8" s="25">
        <v>97.991709999999998</v>
      </c>
      <c r="AO8" s="26">
        <v>56</v>
      </c>
      <c r="AP8" s="26"/>
      <c r="AQ8" s="25">
        <v>99.756860000000003</v>
      </c>
      <c r="AR8" s="26">
        <v>57</v>
      </c>
      <c r="AS8" s="26">
        <v>124</v>
      </c>
      <c r="AT8" s="25">
        <v>2.4176099999999998</v>
      </c>
      <c r="AU8" s="25">
        <v>45.909669999999998</v>
      </c>
      <c r="AV8" s="25">
        <v>42.558869999999999</v>
      </c>
      <c r="AW8" s="25">
        <v>9.1138499999999993</v>
      </c>
      <c r="AX8" s="25">
        <v>0</v>
      </c>
      <c r="AY8" s="25">
        <v>29.68253</v>
      </c>
      <c r="AZ8" s="25"/>
      <c r="BA8" s="25"/>
      <c r="BB8" s="25">
        <v>10.43693</v>
      </c>
      <c r="BC8" s="25">
        <v>7.1162599999999996</v>
      </c>
      <c r="BD8" s="25">
        <v>5.2562899999999999</v>
      </c>
      <c r="BE8" s="26"/>
      <c r="BF8" s="26"/>
      <c r="BG8" s="26"/>
      <c r="BH8" s="25">
        <v>0</v>
      </c>
      <c r="BI8" s="26">
        <v>0</v>
      </c>
      <c r="BJ8" s="25">
        <v>0</v>
      </c>
      <c r="BK8" s="25">
        <v>0</v>
      </c>
      <c r="BL8" s="26">
        <v>0</v>
      </c>
      <c r="BM8" s="25">
        <v>0.03</v>
      </c>
      <c r="BN8" s="25">
        <v>6.6191199999999997</v>
      </c>
      <c r="BO8" s="26">
        <v>2</v>
      </c>
      <c r="BP8" s="25">
        <v>7.55</v>
      </c>
      <c r="BQ8" s="25">
        <v>0</v>
      </c>
      <c r="BR8" s="26">
        <v>0</v>
      </c>
      <c r="BS8" s="25">
        <v>0.21</v>
      </c>
      <c r="BT8" s="25">
        <v>0</v>
      </c>
      <c r="BU8" s="26">
        <v>0</v>
      </c>
      <c r="BV8" s="25">
        <v>0.17</v>
      </c>
      <c r="BW8" s="25">
        <v>0</v>
      </c>
      <c r="BX8" s="26">
        <v>0</v>
      </c>
      <c r="BY8" s="25">
        <v>0</v>
      </c>
      <c r="BZ8" s="25">
        <v>0</v>
      </c>
      <c r="CA8" s="26">
        <v>0</v>
      </c>
      <c r="CB8" s="25">
        <v>0.01</v>
      </c>
      <c r="CC8" s="25">
        <v>0</v>
      </c>
      <c r="CD8" s="26">
        <v>0</v>
      </c>
      <c r="CE8" s="25">
        <v>0.01</v>
      </c>
      <c r="CF8" s="25">
        <v>3.1940200000000001</v>
      </c>
      <c r="CG8" s="26">
        <v>2</v>
      </c>
      <c r="CH8" s="25">
        <v>0.57999999999999996</v>
      </c>
      <c r="CI8" s="25">
        <v>2.0329899999999999</v>
      </c>
      <c r="CJ8" s="26">
        <v>1</v>
      </c>
      <c r="CK8" s="25">
        <v>3.41</v>
      </c>
      <c r="CL8" s="25">
        <v>0</v>
      </c>
      <c r="CM8" s="26">
        <v>0</v>
      </c>
      <c r="CN8" s="25">
        <v>0.12</v>
      </c>
      <c r="CO8" s="25">
        <v>0</v>
      </c>
      <c r="CP8" s="26">
        <v>0</v>
      </c>
      <c r="CQ8" s="25">
        <v>0.06</v>
      </c>
      <c r="CR8" s="25">
        <v>0</v>
      </c>
      <c r="CS8" s="26">
        <v>0</v>
      </c>
      <c r="CT8" s="25">
        <v>0.02</v>
      </c>
      <c r="CU8" s="25">
        <v>0</v>
      </c>
      <c r="CV8" s="26">
        <v>0</v>
      </c>
      <c r="CW8" s="25">
        <v>1.61</v>
      </c>
      <c r="CX8" s="25">
        <v>0</v>
      </c>
      <c r="CY8" s="26">
        <v>0</v>
      </c>
      <c r="CZ8" s="25">
        <v>0.01</v>
      </c>
      <c r="DA8" s="24">
        <v>44834</v>
      </c>
      <c r="DB8" s="25">
        <v>91.49</v>
      </c>
      <c r="DC8" s="22" t="s">
        <v>347</v>
      </c>
      <c r="DD8" s="25">
        <v>8.06</v>
      </c>
      <c r="DE8" s="26">
        <v>11</v>
      </c>
      <c r="DF8" s="25">
        <v>10.210000000000001</v>
      </c>
      <c r="DG8" s="25">
        <v>9.3699999999999992</v>
      </c>
      <c r="DH8" s="25">
        <v>8.4700000000000006</v>
      </c>
      <c r="DI8" s="25">
        <v>10.33</v>
      </c>
      <c r="DJ8" s="26">
        <v>16</v>
      </c>
      <c r="DK8" s="25">
        <v>18.190000000000001</v>
      </c>
      <c r="DL8" s="25">
        <v>21.92</v>
      </c>
      <c r="DM8" s="25">
        <v>58</v>
      </c>
      <c r="DN8" s="25">
        <v>56.98</v>
      </c>
      <c r="DO8" s="25">
        <v>7</v>
      </c>
      <c r="DP8" s="25">
        <v>7.92</v>
      </c>
      <c r="DQ8" s="25">
        <v>1.05</v>
      </c>
      <c r="DR8" s="25">
        <v>2.23</v>
      </c>
      <c r="DS8" s="25"/>
      <c r="DT8" s="25"/>
      <c r="DU8" s="25">
        <v>221.87</v>
      </c>
      <c r="DV8" s="25">
        <v>516.58000000000004</v>
      </c>
      <c r="DW8" s="25">
        <v>7.07</v>
      </c>
      <c r="DX8" s="25">
        <v>7.64</v>
      </c>
      <c r="DY8" s="25">
        <v>16.47</v>
      </c>
      <c r="DZ8" s="25">
        <v>0</v>
      </c>
      <c r="EA8" s="25">
        <v>2.4700000000000002</v>
      </c>
      <c r="EB8" s="25">
        <v>0</v>
      </c>
      <c r="EC8" s="25">
        <v>0</v>
      </c>
      <c r="ED8" s="25">
        <v>0</v>
      </c>
      <c r="EE8" s="25">
        <v>0.21</v>
      </c>
      <c r="EF8" s="25">
        <v>0</v>
      </c>
      <c r="EG8" s="25">
        <v>0.28999999999999998</v>
      </c>
      <c r="EH8" s="25">
        <v>62.62</v>
      </c>
      <c r="EI8" s="25">
        <v>56.33</v>
      </c>
      <c r="EJ8" s="25"/>
      <c r="EK8" s="25"/>
      <c r="EL8" s="25"/>
      <c r="EM8" s="25"/>
      <c r="EN8" s="25"/>
      <c r="EO8" s="25"/>
      <c r="EP8" s="25">
        <v>7.07</v>
      </c>
      <c r="EQ8" s="25">
        <v>14.72</v>
      </c>
      <c r="ER8" s="25">
        <v>0.99</v>
      </c>
      <c r="ES8" s="25">
        <v>1.77</v>
      </c>
      <c r="ET8" s="25">
        <v>0</v>
      </c>
      <c r="EU8" s="25">
        <v>0.02</v>
      </c>
      <c r="EV8" s="26"/>
      <c r="EW8" s="23" t="s">
        <v>346</v>
      </c>
      <c r="EX8" s="25">
        <v>17.32</v>
      </c>
      <c r="EY8" s="25">
        <v>42.69</v>
      </c>
      <c r="EZ8" s="25">
        <v>39.99</v>
      </c>
      <c r="FA8" s="25"/>
      <c r="FB8" s="25"/>
      <c r="FC8" s="26">
        <v>27</v>
      </c>
      <c r="FD8" s="26">
        <v>76</v>
      </c>
      <c r="FE8" s="26">
        <v>37</v>
      </c>
      <c r="FF8" s="26">
        <v>9</v>
      </c>
      <c r="FG8" s="26"/>
      <c r="FH8" s="26">
        <v>20</v>
      </c>
      <c r="FI8" s="25">
        <v>19.34</v>
      </c>
      <c r="FJ8" s="25">
        <v>4.49</v>
      </c>
      <c r="FK8" s="25">
        <v>66.13</v>
      </c>
      <c r="FL8" s="25">
        <v>0</v>
      </c>
      <c r="FM8" s="25">
        <v>16.920000000000002</v>
      </c>
      <c r="FN8" s="25">
        <v>19.809999999999999</v>
      </c>
      <c r="FO8" s="25">
        <v>4.68</v>
      </c>
      <c r="FP8" s="25">
        <v>68.67</v>
      </c>
      <c r="FQ8" s="25">
        <v>0</v>
      </c>
      <c r="FR8" s="23" t="s">
        <v>345</v>
      </c>
      <c r="FS8" s="23" t="s">
        <v>347</v>
      </c>
      <c r="FT8" s="23"/>
      <c r="FU8" s="23" t="s">
        <v>345</v>
      </c>
      <c r="FV8" s="23" t="s">
        <v>345</v>
      </c>
      <c r="FW8" s="23" t="s">
        <v>345</v>
      </c>
      <c r="FX8" s="23" t="s">
        <v>345</v>
      </c>
      <c r="FY8" s="23" t="s">
        <v>347</v>
      </c>
      <c r="FZ8" s="23" t="s">
        <v>347</v>
      </c>
      <c r="GA8" s="23" t="s">
        <v>347</v>
      </c>
      <c r="GB8" s="23"/>
      <c r="GC8" s="23"/>
      <c r="GD8" s="23"/>
      <c r="GE8" s="23"/>
      <c r="GF8" s="23" t="s">
        <v>345</v>
      </c>
      <c r="GG8" s="23" t="s">
        <v>345</v>
      </c>
      <c r="GH8" s="23" t="s">
        <v>347</v>
      </c>
      <c r="GI8" s="23" t="s">
        <v>345</v>
      </c>
      <c r="GJ8" s="23" t="s">
        <v>345</v>
      </c>
      <c r="GK8" s="23" t="s">
        <v>347</v>
      </c>
      <c r="GL8" s="23" t="s">
        <v>345</v>
      </c>
      <c r="GM8" s="23" t="s">
        <v>347</v>
      </c>
      <c r="GN8" s="23" t="s">
        <v>345</v>
      </c>
      <c r="GO8" s="23" t="s">
        <v>347</v>
      </c>
      <c r="GP8" s="23" t="s">
        <v>345</v>
      </c>
      <c r="GQ8" s="23" t="s">
        <v>345</v>
      </c>
      <c r="GR8" s="23" t="s">
        <v>345</v>
      </c>
      <c r="GS8" s="23" t="s">
        <v>347</v>
      </c>
      <c r="GT8" s="23" t="s">
        <v>345</v>
      </c>
      <c r="GU8" s="23" t="s">
        <v>345</v>
      </c>
      <c r="GV8" s="23" t="s">
        <v>345</v>
      </c>
      <c r="GW8" s="23" t="s">
        <v>345</v>
      </c>
      <c r="GX8" s="25">
        <v>77784503.910999998</v>
      </c>
      <c r="GY8" s="25">
        <v>166711015.32699999</v>
      </c>
      <c r="GZ8" s="23" t="s">
        <v>348</v>
      </c>
      <c r="HA8" s="25">
        <v>0.87863000000000002</v>
      </c>
      <c r="HB8" s="25">
        <v>-16.413319999999999</v>
      </c>
      <c r="HC8" s="25">
        <v>26.923909999999999</v>
      </c>
      <c r="HD8" s="25">
        <v>45.612369999999999</v>
      </c>
      <c r="HE8" s="25">
        <v>15.622590000000001</v>
      </c>
      <c r="HF8" s="25">
        <v>13.92123</v>
      </c>
      <c r="HG8" s="25">
        <v>-21.456599100080108</v>
      </c>
      <c r="HH8" s="25">
        <v>-21.456599100080098</v>
      </c>
      <c r="HI8" s="25">
        <v>26.014921744649826</v>
      </c>
      <c r="HJ8" s="25">
        <v>23.256367728489273</v>
      </c>
      <c r="HK8" s="25"/>
      <c r="HL8" s="23">
        <v>6.06</v>
      </c>
      <c r="HM8" s="23" t="s">
        <v>56</v>
      </c>
      <c r="HN8" s="26"/>
      <c r="HO8" s="22">
        <v>6</v>
      </c>
      <c r="HP8" s="23" t="s">
        <v>345</v>
      </c>
      <c r="HQ8" s="23" t="s">
        <v>385</v>
      </c>
      <c r="HR8" s="23" t="s">
        <v>386</v>
      </c>
      <c r="HS8" s="27" t="s">
        <v>390</v>
      </c>
      <c r="HT8" s="23" t="s">
        <v>398</v>
      </c>
      <c r="HU8" s="23">
        <v>44929</v>
      </c>
      <c r="HV8" s="58" t="s">
        <v>838</v>
      </c>
    </row>
    <row r="9" spans="1:230" x14ac:dyDescent="0.25">
      <c r="A9" s="23" t="s">
        <v>77</v>
      </c>
      <c r="B9" s="23" t="s">
        <v>78</v>
      </c>
      <c r="C9" s="23" t="s">
        <v>399</v>
      </c>
      <c r="D9" s="24">
        <v>41621</v>
      </c>
      <c r="E9" s="25">
        <v>2595749046</v>
      </c>
      <c r="F9" s="25">
        <v>1.6</v>
      </c>
      <c r="G9" s="25">
        <v>20</v>
      </c>
      <c r="H9" s="25">
        <v>1.84</v>
      </c>
      <c r="I9" s="24">
        <v>44610</v>
      </c>
      <c r="J9" s="26">
        <v>2</v>
      </c>
      <c r="K9" s="23" t="s">
        <v>55</v>
      </c>
      <c r="L9" s="24">
        <v>44895</v>
      </c>
      <c r="M9" s="23" t="s">
        <v>342</v>
      </c>
      <c r="N9" s="24">
        <v>44865</v>
      </c>
      <c r="O9" s="22" t="s">
        <v>344</v>
      </c>
      <c r="P9" s="25">
        <v>18.300219999999999</v>
      </c>
      <c r="Q9" s="25">
        <v>18.29</v>
      </c>
      <c r="R9" s="26">
        <v>19</v>
      </c>
      <c r="S9" s="26">
        <v>498</v>
      </c>
      <c r="T9" s="23"/>
      <c r="U9" s="25"/>
      <c r="V9" s="26"/>
      <c r="W9" s="26"/>
      <c r="X9" s="23"/>
      <c r="Y9" s="25"/>
      <c r="Z9" s="26"/>
      <c r="AA9" s="26"/>
      <c r="AB9" s="23"/>
      <c r="AC9" s="25">
        <v>5.0999999999999996</v>
      </c>
      <c r="AD9" s="26"/>
      <c r="AE9" s="26"/>
      <c r="AF9" s="23"/>
      <c r="AG9" s="25">
        <v>6.47</v>
      </c>
      <c r="AH9" s="26"/>
      <c r="AI9" s="26"/>
      <c r="AJ9" s="23"/>
      <c r="AK9" s="25">
        <v>6.02</v>
      </c>
      <c r="AL9" s="26"/>
      <c r="AM9" s="26"/>
      <c r="AN9" s="25">
        <v>92.757940000000005</v>
      </c>
      <c r="AO9" s="26">
        <v>146</v>
      </c>
      <c r="AP9" s="26"/>
      <c r="AQ9" s="25">
        <v>96.539169999999999</v>
      </c>
      <c r="AR9" s="26">
        <v>146</v>
      </c>
      <c r="AS9" s="26">
        <v>919</v>
      </c>
      <c r="AT9" s="25">
        <v>2.494E-2</v>
      </c>
      <c r="AU9" s="25">
        <v>61.533110000000001</v>
      </c>
      <c r="AV9" s="25">
        <v>38.002270000000003</v>
      </c>
      <c r="AW9" s="25">
        <v>0.43725999999999998</v>
      </c>
      <c r="AX9" s="25">
        <v>2.4099999999999998E-3</v>
      </c>
      <c r="AY9" s="25">
        <v>19.626480000000001</v>
      </c>
      <c r="AZ9" s="25"/>
      <c r="BA9" s="25"/>
      <c r="BB9" s="25">
        <v>4.34802</v>
      </c>
      <c r="BC9" s="25">
        <v>7.8072299999999997</v>
      </c>
      <c r="BD9" s="25">
        <v>6.5544399999999996</v>
      </c>
      <c r="BE9" s="26"/>
      <c r="BF9" s="26"/>
      <c r="BG9" s="26"/>
      <c r="BH9" s="25">
        <v>0</v>
      </c>
      <c r="BI9" s="26">
        <v>0</v>
      </c>
      <c r="BJ9" s="25">
        <v>0</v>
      </c>
      <c r="BK9" s="25">
        <v>0</v>
      </c>
      <c r="BL9" s="26">
        <v>0</v>
      </c>
      <c r="BM9" s="25">
        <v>3.8</v>
      </c>
      <c r="BN9" s="25">
        <v>27.967700000000001</v>
      </c>
      <c r="BO9" s="26">
        <v>19</v>
      </c>
      <c r="BP9" s="25">
        <v>27.21</v>
      </c>
      <c r="BQ9" s="25">
        <v>6.6912099999999999</v>
      </c>
      <c r="BR9" s="26">
        <v>4</v>
      </c>
      <c r="BS9" s="25">
        <v>11.84</v>
      </c>
      <c r="BT9" s="25">
        <v>0</v>
      </c>
      <c r="BU9" s="26">
        <v>0</v>
      </c>
      <c r="BV9" s="25">
        <v>1.1299999999999999</v>
      </c>
      <c r="BW9" s="25">
        <v>0</v>
      </c>
      <c r="BX9" s="26">
        <v>0</v>
      </c>
      <c r="BY9" s="25">
        <v>0</v>
      </c>
      <c r="BZ9" s="25">
        <v>0</v>
      </c>
      <c r="CA9" s="26">
        <v>0</v>
      </c>
      <c r="CB9" s="25">
        <v>0.21</v>
      </c>
      <c r="CC9" s="25">
        <v>0</v>
      </c>
      <c r="CD9" s="26">
        <v>0</v>
      </c>
      <c r="CE9" s="25">
        <v>0.46</v>
      </c>
      <c r="CF9" s="25">
        <v>0</v>
      </c>
      <c r="CG9" s="26">
        <v>0</v>
      </c>
      <c r="CH9" s="25">
        <v>1.55</v>
      </c>
      <c r="CI9" s="25">
        <v>2.579E-2</v>
      </c>
      <c r="CJ9" s="26">
        <v>3</v>
      </c>
      <c r="CK9" s="25">
        <v>1.88</v>
      </c>
      <c r="CL9" s="25">
        <v>0</v>
      </c>
      <c r="CM9" s="26">
        <v>0</v>
      </c>
      <c r="CN9" s="25">
        <v>0.04</v>
      </c>
      <c r="CO9" s="25">
        <v>0</v>
      </c>
      <c r="CP9" s="26">
        <v>0</v>
      </c>
      <c r="CQ9" s="25">
        <v>0.88</v>
      </c>
      <c r="CR9" s="25">
        <v>0</v>
      </c>
      <c r="CS9" s="26">
        <v>0</v>
      </c>
      <c r="CT9" s="25">
        <v>1.06</v>
      </c>
      <c r="CU9" s="25">
        <v>1.90527</v>
      </c>
      <c r="CV9" s="26">
        <v>1</v>
      </c>
      <c r="CW9" s="25">
        <v>0.38</v>
      </c>
      <c r="CX9" s="25">
        <v>0</v>
      </c>
      <c r="CY9" s="26">
        <v>0</v>
      </c>
      <c r="CZ9" s="25">
        <v>0.38</v>
      </c>
      <c r="DA9" s="24">
        <v>44834</v>
      </c>
      <c r="DB9" s="25">
        <v>88.47</v>
      </c>
      <c r="DC9" s="22" t="s">
        <v>345</v>
      </c>
      <c r="DD9" s="25">
        <v>6.8</v>
      </c>
      <c r="DE9" s="26">
        <v>31</v>
      </c>
      <c r="DF9" s="25">
        <v>8.48</v>
      </c>
      <c r="DG9" s="25">
        <v>8.56</v>
      </c>
      <c r="DH9" s="25">
        <v>6.72</v>
      </c>
      <c r="DI9" s="25">
        <v>8.42</v>
      </c>
      <c r="DJ9" s="26">
        <v>35</v>
      </c>
      <c r="DK9" s="25">
        <v>19.79</v>
      </c>
      <c r="DL9" s="25">
        <v>18.28</v>
      </c>
      <c r="DM9" s="25">
        <v>71.66</v>
      </c>
      <c r="DN9" s="25">
        <v>58.84</v>
      </c>
      <c r="DO9" s="25">
        <v>4.43</v>
      </c>
      <c r="DP9" s="25">
        <v>6.32</v>
      </c>
      <c r="DQ9" s="25">
        <v>1.89</v>
      </c>
      <c r="DR9" s="25">
        <v>1.87</v>
      </c>
      <c r="DS9" s="25"/>
      <c r="DT9" s="25"/>
      <c r="DU9" s="25">
        <v>190.99</v>
      </c>
      <c r="DV9" s="25">
        <v>236.92</v>
      </c>
      <c r="DW9" s="25">
        <v>4.08</v>
      </c>
      <c r="DX9" s="25">
        <v>2.4900000000000002</v>
      </c>
      <c r="DY9" s="25">
        <v>5.32</v>
      </c>
      <c r="DZ9" s="25">
        <v>1.77</v>
      </c>
      <c r="EA9" s="25">
        <v>0.48</v>
      </c>
      <c r="EB9" s="25">
        <v>0</v>
      </c>
      <c r="EC9" s="25">
        <v>0</v>
      </c>
      <c r="ED9" s="25">
        <v>0</v>
      </c>
      <c r="EE9" s="25">
        <v>0.12</v>
      </c>
      <c r="EF9" s="25">
        <v>0</v>
      </c>
      <c r="EG9" s="25">
        <v>0.15</v>
      </c>
      <c r="EH9" s="25">
        <v>37.33</v>
      </c>
      <c r="EI9" s="25">
        <v>26.66</v>
      </c>
      <c r="EJ9" s="25"/>
      <c r="EK9" s="25"/>
      <c r="EL9" s="25"/>
      <c r="EM9" s="25"/>
      <c r="EN9" s="25"/>
      <c r="EO9" s="25"/>
      <c r="EP9" s="25">
        <v>4.07</v>
      </c>
      <c r="EQ9" s="25">
        <v>4.1100000000000003</v>
      </c>
      <c r="ER9" s="25">
        <v>0.01</v>
      </c>
      <c r="ES9" s="25">
        <v>1.33</v>
      </c>
      <c r="ET9" s="25">
        <v>0</v>
      </c>
      <c r="EU9" s="25">
        <v>0.03</v>
      </c>
      <c r="EV9" s="26"/>
      <c r="EW9" s="23" t="s">
        <v>346</v>
      </c>
      <c r="EX9" s="25">
        <v>20.03</v>
      </c>
      <c r="EY9" s="25">
        <v>57.79</v>
      </c>
      <c r="EZ9" s="25">
        <v>22.19</v>
      </c>
      <c r="FA9" s="25"/>
      <c r="FB9" s="25"/>
      <c r="FC9" s="26">
        <v>67</v>
      </c>
      <c r="FD9" s="26">
        <v>94</v>
      </c>
      <c r="FE9" s="26">
        <v>28</v>
      </c>
      <c r="FF9" s="26">
        <v>54</v>
      </c>
      <c r="FG9" s="26"/>
      <c r="FH9" s="26">
        <v>49</v>
      </c>
      <c r="FI9" s="25">
        <v>21.28</v>
      </c>
      <c r="FJ9" s="25">
        <v>2.92</v>
      </c>
      <c r="FK9" s="25">
        <v>23.93</v>
      </c>
      <c r="FL9" s="25">
        <v>0</v>
      </c>
      <c r="FM9" s="25">
        <v>5.1100000000000003</v>
      </c>
      <c r="FN9" s="25">
        <v>18.059999999999999</v>
      </c>
      <c r="FO9" s="25">
        <v>2.87</v>
      </c>
      <c r="FP9" s="25">
        <v>27.52</v>
      </c>
      <c r="FQ9" s="25">
        <v>0</v>
      </c>
      <c r="FR9" s="23" t="s">
        <v>345</v>
      </c>
      <c r="FS9" s="23" t="s">
        <v>347</v>
      </c>
      <c r="FT9" s="23"/>
      <c r="FU9" s="23" t="s">
        <v>347</v>
      </c>
      <c r="FV9" s="23" t="s">
        <v>345</v>
      </c>
      <c r="FW9" s="23" t="s">
        <v>347</v>
      </c>
      <c r="FX9" s="23" t="s">
        <v>345</v>
      </c>
      <c r="FY9" s="23" t="s">
        <v>347</v>
      </c>
      <c r="FZ9" s="23" t="s">
        <v>347</v>
      </c>
      <c r="GA9" s="23" t="s">
        <v>345</v>
      </c>
      <c r="GB9" s="23"/>
      <c r="GC9" s="23"/>
      <c r="GD9" s="23"/>
      <c r="GE9" s="23"/>
      <c r="GF9" s="23" t="s">
        <v>345</v>
      </c>
      <c r="GG9" s="23" t="s">
        <v>345</v>
      </c>
      <c r="GH9" s="23" t="s">
        <v>345</v>
      </c>
      <c r="GI9" s="23" t="s">
        <v>345</v>
      </c>
      <c r="GJ9" s="23" t="s">
        <v>345</v>
      </c>
      <c r="GK9" s="23" t="s">
        <v>345</v>
      </c>
      <c r="GL9" s="23" t="s">
        <v>345</v>
      </c>
      <c r="GM9" s="23" t="s">
        <v>347</v>
      </c>
      <c r="GN9" s="23" t="s">
        <v>345</v>
      </c>
      <c r="GO9" s="23" t="s">
        <v>345</v>
      </c>
      <c r="GP9" s="23" t="s">
        <v>345</v>
      </c>
      <c r="GQ9" s="23" t="s">
        <v>345</v>
      </c>
      <c r="GR9" s="23" t="s">
        <v>345</v>
      </c>
      <c r="GS9" s="23" t="s">
        <v>345</v>
      </c>
      <c r="GT9" s="23" t="s">
        <v>345</v>
      </c>
      <c r="GU9" s="23" t="s">
        <v>347</v>
      </c>
      <c r="GV9" s="23" t="s">
        <v>345</v>
      </c>
      <c r="GW9" s="23" t="s">
        <v>345</v>
      </c>
      <c r="GX9" s="25">
        <v>11109872.084000001</v>
      </c>
      <c r="GY9" s="25">
        <v>100348346.14</v>
      </c>
      <c r="GZ9" s="23" t="s">
        <v>348</v>
      </c>
      <c r="HA9" s="25">
        <v>1.88829</v>
      </c>
      <c r="HB9" s="25">
        <v>-22.61617</v>
      </c>
      <c r="HC9" s="25">
        <v>16.365400000000001</v>
      </c>
      <c r="HD9" s="25">
        <v>24.075009999999999</v>
      </c>
      <c r="HE9" s="25">
        <v>4.4123099999999997</v>
      </c>
      <c r="HF9" s="25">
        <v>6.33108</v>
      </c>
      <c r="HG9" s="25">
        <v>-28.09689362223682</v>
      </c>
      <c r="HH9" s="25">
        <v>-28.09689362223682</v>
      </c>
      <c r="HI9" s="25">
        <v>20.578279326155435</v>
      </c>
      <c r="HJ9" s="25">
        <v>17.248793009105682</v>
      </c>
      <c r="HK9" s="25"/>
      <c r="HL9" s="23"/>
      <c r="HM9" s="23" t="s">
        <v>46</v>
      </c>
      <c r="HN9" s="26"/>
      <c r="HO9" s="22">
        <v>6</v>
      </c>
      <c r="HP9" s="23" t="s">
        <v>345</v>
      </c>
      <c r="HQ9" s="23" t="s">
        <v>383</v>
      </c>
      <c r="HR9" s="23" t="s">
        <v>386</v>
      </c>
      <c r="HS9" s="27" t="s">
        <v>390</v>
      </c>
      <c r="HT9" s="23" t="s">
        <v>400</v>
      </c>
      <c r="HU9" s="23">
        <v>44929</v>
      </c>
      <c r="HV9" s="58" t="s">
        <v>45</v>
      </c>
    </row>
    <row r="10" spans="1:230" x14ac:dyDescent="0.25">
      <c r="A10" s="23" t="s">
        <v>92</v>
      </c>
      <c r="B10" s="23" t="s">
        <v>94</v>
      </c>
      <c r="C10" s="23" t="s">
        <v>393</v>
      </c>
      <c r="D10" s="24">
        <v>39961</v>
      </c>
      <c r="E10" s="25">
        <v>1511934929</v>
      </c>
      <c r="F10" s="25">
        <v>2.2999999999999998</v>
      </c>
      <c r="G10" s="25"/>
      <c r="H10" s="25">
        <v>2.7093500000000001</v>
      </c>
      <c r="I10" s="24">
        <v>44771</v>
      </c>
      <c r="J10" s="26">
        <v>3</v>
      </c>
      <c r="K10" s="23" t="s">
        <v>93</v>
      </c>
      <c r="L10" s="24">
        <v>44895</v>
      </c>
      <c r="M10" s="23" t="s">
        <v>325</v>
      </c>
      <c r="N10" s="24">
        <v>44865</v>
      </c>
      <c r="O10" s="22" t="s">
        <v>351</v>
      </c>
      <c r="P10" s="25">
        <v>21.822410000000001</v>
      </c>
      <c r="Q10" s="25">
        <v>21.28</v>
      </c>
      <c r="R10" s="26">
        <v>28</v>
      </c>
      <c r="S10" s="26">
        <v>292</v>
      </c>
      <c r="T10" s="23"/>
      <c r="U10" s="25"/>
      <c r="V10" s="26"/>
      <c r="W10" s="26"/>
      <c r="X10" s="23"/>
      <c r="Y10" s="25"/>
      <c r="Z10" s="26"/>
      <c r="AA10" s="26"/>
      <c r="AB10" s="23"/>
      <c r="AC10" s="25">
        <v>6.67</v>
      </c>
      <c r="AD10" s="26"/>
      <c r="AE10" s="26"/>
      <c r="AF10" s="23"/>
      <c r="AG10" s="25">
        <v>7.65</v>
      </c>
      <c r="AH10" s="26"/>
      <c r="AI10" s="26"/>
      <c r="AJ10" s="23"/>
      <c r="AK10" s="25">
        <v>5.52</v>
      </c>
      <c r="AL10" s="26"/>
      <c r="AM10" s="26"/>
      <c r="AN10" s="25">
        <v>97.761009999999999</v>
      </c>
      <c r="AO10" s="26">
        <v>155</v>
      </c>
      <c r="AP10" s="26"/>
      <c r="AQ10" s="25">
        <v>97.825469999999996</v>
      </c>
      <c r="AR10" s="26">
        <v>142</v>
      </c>
      <c r="AS10" s="26">
        <v>301</v>
      </c>
      <c r="AT10" s="25">
        <v>3.9980000000000002E-2</v>
      </c>
      <c r="AU10" s="25">
        <v>46.986190000000001</v>
      </c>
      <c r="AV10" s="25">
        <v>39.905740000000002</v>
      </c>
      <c r="AW10" s="25">
        <v>13.06809</v>
      </c>
      <c r="AX10" s="25">
        <v>0</v>
      </c>
      <c r="AY10" s="25">
        <v>24.011009999999999</v>
      </c>
      <c r="AZ10" s="25"/>
      <c r="BA10" s="25"/>
      <c r="BB10" s="25">
        <v>4.6042199999999998</v>
      </c>
      <c r="BC10" s="25">
        <v>7.5880700000000001</v>
      </c>
      <c r="BD10" s="25">
        <v>6.0792299999999999</v>
      </c>
      <c r="BE10" s="26"/>
      <c r="BF10" s="26"/>
      <c r="BG10" s="26"/>
      <c r="BH10" s="25">
        <v>0</v>
      </c>
      <c r="BI10" s="26">
        <v>0</v>
      </c>
      <c r="BJ10" s="25">
        <v>0</v>
      </c>
      <c r="BK10" s="25">
        <v>0</v>
      </c>
      <c r="BL10" s="26">
        <v>0</v>
      </c>
      <c r="BM10" s="25">
        <v>0.93</v>
      </c>
      <c r="BN10" s="25">
        <v>47.272120000000001</v>
      </c>
      <c r="BO10" s="26">
        <v>21</v>
      </c>
      <c r="BP10" s="25">
        <v>13.93</v>
      </c>
      <c r="BQ10" s="25">
        <v>9.1264900000000004</v>
      </c>
      <c r="BR10" s="26">
        <v>4</v>
      </c>
      <c r="BS10" s="25">
        <v>6.12</v>
      </c>
      <c r="BT10" s="25">
        <v>0</v>
      </c>
      <c r="BU10" s="26">
        <v>0</v>
      </c>
      <c r="BV10" s="25">
        <v>1.1000000000000001</v>
      </c>
      <c r="BW10" s="25">
        <v>0</v>
      </c>
      <c r="BX10" s="26">
        <v>0</v>
      </c>
      <c r="BY10" s="25">
        <v>0</v>
      </c>
      <c r="BZ10" s="25">
        <v>0</v>
      </c>
      <c r="CA10" s="26">
        <v>0</v>
      </c>
      <c r="CB10" s="25">
        <v>0.26</v>
      </c>
      <c r="CC10" s="25">
        <v>0</v>
      </c>
      <c r="CD10" s="26">
        <v>0</v>
      </c>
      <c r="CE10" s="25">
        <v>0.24</v>
      </c>
      <c r="CF10" s="25">
        <v>0</v>
      </c>
      <c r="CG10" s="26">
        <v>0</v>
      </c>
      <c r="CH10" s="25">
        <v>1.7</v>
      </c>
      <c r="CI10" s="25">
        <v>0</v>
      </c>
      <c r="CJ10" s="26">
        <v>0</v>
      </c>
      <c r="CK10" s="25">
        <v>1.24</v>
      </c>
      <c r="CL10" s="25">
        <v>0</v>
      </c>
      <c r="CM10" s="26">
        <v>0</v>
      </c>
      <c r="CN10" s="25">
        <v>0.14000000000000001</v>
      </c>
      <c r="CO10" s="25">
        <v>1.6796599999999999</v>
      </c>
      <c r="CP10" s="26">
        <v>1</v>
      </c>
      <c r="CQ10" s="25">
        <v>0.56000000000000005</v>
      </c>
      <c r="CR10" s="25">
        <v>0</v>
      </c>
      <c r="CS10" s="26">
        <v>0</v>
      </c>
      <c r="CT10" s="25">
        <v>0.73</v>
      </c>
      <c r="CU10" s="25">
        <v>0</v>
      </c>
      <c r="CV10" s="26">
        <v>0</v>
      </c>
      <c r="CW10" s="25">
        <v>0.97</v>
      </c>
      <c r="CX10" s="25">
        <v>0</v>
      </c>
      <c r="CY10" s="26">
        <v>0</v>
      </c>
      <c r="CZ10" s="25">
        <v>0.45</v>
      </c>
      <c r="DA10" s="24">
        <v>44834</v>
      </c>
      <c r="DB10" s="25">
        <v>92.88</v>
      </c>
      <c r="DC10" s="22" t="s">
        <v>345</v>
      </c>
      <c r="DD10" s="25">
        <v>8.31</v>
      </c>
      <c r="DE10" s="26">
        <v>5</v>
      </c>
      <c r="DF10" s="25">
        <v>11.72</v>
      </c>
      <c r="DG10" s="25">
        <v>14.74</v>
      </c>
      <c r="DH10" s="25">
        <v>8.42</v>
      </c>
      <c r="DI10" s="25">
        <v>11.65</v>
      </c>
      <c r="DJ10" s="26">
        <v>3</v>
      </c>
      <c r="DK10" s="25">
        <v>17.25</v>
      </c>
      <c r="DL10" s="25">
        <v>21.6</v>
      </c>
      <c r="DM10" s="25">
        <v>55.3</v>
      </c>
      <c r="DN10" s="25">
        <v>51.21</v>
      </c>
      <c r="DO10" s="25">
        <v>7.52</v>
      </c>
      <c r="DP10" s="25">
        <v>10.72</v>
      </c>
      <c r="DQ10" s="25">
        <v>0.41</v>
      </c>
      <c r="DR10" s="25">
        <v>0.89</v>
      </c>
      <c r="DS10" s="25"/>
      <c r="DT10" s="25"/>
      <c r="DU10" s="25">
        <v>171.85</v>
      </c>
      <c r="DV10" s="25">
        <v>302.95999999999998</v>
      </c>
      <c r="DW10" s="25">
        <v>0.02</v>
      </c>
      <c r="DX10" s="25">
        <v>0.02</v>
      </c>
      <c r="DY10" s="25">
        <v>1.44</v>
      </c>
      <c r="DZ10" s="25">
        <v>0</v>
      </c>
      <c r="EA10" s="25">
        <v>0</v>
      </c>
      <c r="EB10" s="25">
        <v>0</v>
      </c>
      <c r="EC10" s="25">
        <v>0</v>
      </c>
      <c r="ED10" s="25">
        <v>0</v>
      </c>
      <c r="EE10" s="25">
        <v>0</v>
      </c>
      <c r="EF10" s="25">
        <v>0</v>
      </c>
      <c r="EG10" s="25">
        <v>0.35</v>
      </c>
      <c r="EH10" s="25">
        <v>0.01</v>
      </c>
      <c r="EI10" s="25">
        <v>0.84</v>
      </c>
      <c r="EJ10" s="25"/>
      <c r="EK10" s="25"/>
      <c r="EL10" s="25"/>
      <c r="EM10" s="25"/>
      <c r="EN10" s="25"/>
      <c r="EO10" s="25"/>
      <c r="EP10" s="25">
        <v>0.02</v>
      </c>
      <c r="EQ10" s="25">
        <v>0.04</v>
      </c>
      <c r="ER10" s="25">
        <v>0</v>
      </c>
      <c r="ES10" s="25">
        <v>1.28</v>
      </c>
      <c r="ET10" s="25">
        <v>0</v>
      </c>
      <c r="EU10" s="25">
        <v>0</v>
      </c>
      <c r="EV10" s="26"/>
      <c r="EW10" s="23" t="s">
        <v>346</v>
      </c>
      <c r="EX10" s="25">
        <v>12.26</v>
      </c>
      <c r="EY10" s="25">
        <v>58.74</v>
      </c>
      <c r="EZ10" s="25">
        <v>28.99</v>
      </c>
      <c r="FA10" s="25"/>
      <c r="FB10" s="25"/>
      <c r="FC10" s="26">
        <v>5</v>
      </c>
      <c r="FD10" s="26">
        <v>94</v>
      </c>
      <c r="FE10" s="26">
        <v>10</v>
      </c>
      <c r="FF10" s="26">
        <v>32</v>
      </c>
      <c r="FG10" s="26"/>
      <c r="FH10" s="26">
        <v>38</v>
      </c>
      <c r="FI10" s="25">
        <v>14.92</v>
      </c>
      <c r="FJ10" s="25">
        <v>4.05</v>
      </c>
      <c r="FK10" s="25">
        <v>11.23</v>
      </c>
      <c r="FL10" s="25">
        <v>0</v>
      </c>
      <c r="FM10" s="25">
        <v>1.22</v>
      </c>
      <c r="FN10" s="25">
        <v>14.87</v>
      </c>
      <c r="FO10" s="25">
        <v>6.42</v>
      </c>
      <c r="FP10" s="25">
        <v>8.6</v>
      </c>
      <c r="FQ10" s="25">
        <v>0</v>
      </c>
      <c r="FR10" s="23" t="s">
        <v>345</v>
      </c>
      <c r="FS10" s="23" t="s">
        <v>347</v>
      </c>
      <c r="FT10" s="23"/>
      <c r="FU10" s="23" t="s">
        <v>345</v>
      </c>
      <c r="FV10" s="23" t="s">
        <v>345</v>
      </c>
      <c r="FW10" s="23" t="s">
        <v>345</v>
      </c>
      <c r="FX10" s="23" t="s">
        <v>347</v>
      </c>
      <c r="FY10" s="23" t="s">
        <v>345</v>
      </c>
      <c r="FZ10" s="23" t="s">
        <v>347</v>
      </c>
      <c r="GA10" s="23" t="s">
        <v>345</v>
      </c>
      <c r="GB10" s="23"/>
      <c r="GC10" s="23"/>
      <c r="GD10" s="23"/>
      <c r="GE10" s="23"/>
      <c r="GF10" s="23" t="s">
        <v>345</v>
      </c>
      <c r="GG10" s="23" t="s">
        <v>345</v>
      </c>
      <c r="GH10" s="23" t="s">
        <v>347</v>
      </c>
      <c r="GI10" s="23" t="s">
        <v>345</v>
      </c>
      <c r="GJ10" s="23" t="s">
        <v>347</v>
      </c>
      <c r="GK10" s="23" t="s">
        <v>347</v>
      </c>
      <c r="GL10" s="23" t="s">
        <v>345</v>
      </c>
      <c r="GM10" s="23" t="s">
        <v>347</v>
      </c>
      <c r="GN10" s="23" t="s">
        <v>345</v>
      </c>
      <c r="GO10" s="23" t="s">
        <v>345</v>
      </c>
      <c r="GP10" s="23" t="s">
        <v>345</v>
      </c>
      <c r="GQ10" s="23" t="s">
        <v>345</v>
      </c>
      <c r="GR10" s="23" t="s">
        <v>347</v>
      </c>
      <c r="GS10" s="23" t="s">
        <v>345</v>
      </c>
      <c r="GT10" s="23" t="s">
        <v>345</v>
      </c>
      <c r="GU10" s="23" t="s">
        <v>345</v>
      </c>
      <c r="GV10" s="23" t="s">
        <v>345</v>
      </c>
      <c r="GW10" s="23" t="s">
        <v>345</v>
      </c>
      <c r="GX10" s="25">
        <v>12094307.429</v>
      </c>
      <c r="GY10" s="25">
        <v>172083873.21599999</v>
      </c>
      <c r="GZ10" s="23" t="s">
        <v>348</v>
      </c>
      <c r="HA10" s="25">
        <v>1.7284900000000001</v>
      </c>
      <c r="HB10" s="25">
        <v>-19.086659999999998</v>
      </c>
      <c r="HC10" s="25">
        <v>15.211349999999999</v>
      </c>
      <c r="HD10" s="25">
        <v>9.3675499999999996</v>
      </c>
      <c r="HE10" s="25">
        <v>1.0993999999999999</v>
      </c>
      <c r="HF10" s="25">
        <v>2.9179300000000001</v>
      </c>
      <c r="HG10" s="25">
        <v>-20.48487165880988</v>
      </c>
      <c r="HH10" s="25">
        <v>-20.48487165880988</v>
      </c>
      <c r="HI10" s="25">
        <v>16.445073779125817</v>
      </c>
      <c r="HJ10" s="25">
        <v>14.204920994493724</v>
      </c>
      <c r="HK10" s="25"/>
      <c r="HL10" s="23">
        <v>67.11</v>
      </c>
      <c r="HM10" s="23" t="s">
        <v>37</v>
      </c>
      <c r="HN10" s="26"/>
      <c r="HO10" s="22">
        <v>6</v>
      </c>
      <c r="HP10" s="23"/>
      <c r="HQ10" s="23" t="s">
        <v>385</v>
      </c>
      <c r="HR10" s="23" t="s">
        <v>386</v>
      </c>
      <c r="HS10" s="27" t="s">
        <v>390</v>
      </c>
      <c r="HT10" s="23" t="s">
        <v>401</v>
      </c>
      <c r="HU10" s="23">
        <v>44930</v>
      </c>
      <c r="HV10" s="58" t="s">
        <v>838</v>
      </c>
    </row>
    <row r="11" spans="1:230" x14ac:dyDescent="0.25">
      <c r="A11" s="23" t="s">
        <v>367</v>
      </c>
      <c r="B11" s="23" t="s">
        <v>402</v>
      </c>
      <c r="C11" s="23" t="s">
        <v>922</v>
      </c>
      <c r="D11" s="24">
        <v>44133</v>
      </c>
      <c r="E11" s="25">
        <v>175800890</v>
      </c>
      <c r="F11" s="25">
        <v>1.4</v>
      </c>
      <c r="G11" s="25"/>
      <c r="H11" s="25">
        <v>1.61</v>
      </c>
      <c r="I11" s="24">
        <v>44862</v>
      </c>
      <c r="J11" s="26">
        <v>4</v>
      </c>
      <c r="K11" s="23" t="s">
        <v>83</v>
      </c>
      <c r="L11" s="24">
        <v>44895</v>
      </c>
      <c r="M11" s="23" t="s">
        <v>352</v>
      </c>
      <c r="N11" s="24">
        <v>44865</v>
      </c>
      <c r="O11" s="22" t="s">
        <v>343</v>
      </c>
      <c r="P11" s="25">
        <v>17.659749999999999</v>
      </c>
      <c r="Q11" s="25">
        <v>18.170000000000002</v>
      </c>
      <c r="R11" s="26">
        <v>6</v>
      </c>
      <c r="S11" s="26">
        <v>394</v>
      </c>
      <c r="T11" s="23"/>
      <c r="U11" s="25"/>
      <c r="V11" s="26"/>
      <c r="W11" s="26"/>
      <c r="X11" s="23"/>
      <c r="Y11" s="25"/>
      <c r="Z11" s="26"/>
      <c r="AA11" s="26"/>
      <c r="AB11" s="23"/>
      <c r="AC11" s="25">
        <v>2.94</v>
      </c>
      <c r="AD11" s="26"/>
      <c r="AE11" s="26"/>
      <c r="AF11" s="23"/>
      <c r="AG11" s="25">
        <v>8.35</v>
      </c>
      <c r="AH11" s="26"/>
      <c r="AI11" s="26"/>
      <c r="AJ11" s="23"/>
      <c r="AK11" s="25">
        <v>6.88</v>
      </c>
      <c r="AL11" s="26"/>
      <c r="AM11" s="26"/>
      <c r="AN11" s="25">
        <v>100</v>
      </c>
      <c r="AO11" s="26">
        <v>59</v>
      </c>
      <c r="AP11" s="26"/>
      <c r="AQ11" s="25">
        <v>100</v>
      </c>
      <c r="AR11" s="26">
        <v>59</v>
      </c>
      <c r="AS11" s="26">
        <v>20</v>
      </c>
      <c r="AT11" s="25">
        <v>9.29894</v>
      </c>
      <c r="AU11" s="25">
        <v>45.916150000000002</v>
      </c>
      <c r="AV11" s="25">
        <v>42.782859999999999</v>
      </c>
      <c r="AW11" s="25">
        <v>2.0020500000000001</v>
      </c>
      <c r="AX11" s="25">
        <v>0</v>
      </c>
      <c r="AY11" s="25">
        <v>21.03462</v>
      </c>
      <c r="AZ11" s="25"/>
      <c r="BA11" s="25"/>
      <c r="BB11" s="25">
        <v>4.40198</v>
      </c>
      <c r="BC11" s="25">
        <v>8.7938700000000001</v>
      </c>
      <c r="BD11" s="25">
        <v>6.9642200000000001</v>
      </c>
      <c r="BE11" s="26"/>
      <c r="BF11" s="26"/>
      <c r="BG11" s="26"/>
      <c r="BH11" s="25">
        <v>0</v>
      </c>
      <c r="BI11" s="26">
        <v>0</v>
      </c>
      <c r="BJ11" s="25">
        <v>0</v>
      </c>
      <c r="BK11" s="25">
        <v>0</v>
      </c>
      <c r="BL11" s="26">
        <v>0</v>
      </c>
      <c r="BM11" s="25">
        <v>1.85</v>
      </c>
      <c r="BN11" s="25">
        <v>24.052569999999999</v>
      </c>
      <c r="BO11" s="26">
        <v>15</v>
      </c>
      <c r="BP11" s="25">
        <v>21.54</v>
      </c>
      <c r="BQ11" s="25">
        <v>13.75806</v>
      </c>
      <c r="BR11" s="26">
        <v>7</v>
      </c>
      <c r="BS11" s="25">
        <v>10.83</v>
      </c>
      <c r="BT11" s="25">
        <v>0</v>
      </c>
      <c r="BU11" s="26">
        <v>0</v>
      </c>
      <c r="BV11" s="25">
        <v>1.05</v>
      </c>
      <c r="BW11" s="25">
        <v>0</v>
      </c>
      <c r="BX11" s="26">
        <v>0</v>
      </c>
      <c r="BY11" s="25">
        <v>0</v>
      </c>
      <c r="BZ11" s="25">
        <v>0</v>
      </c>
      <c r="CA11" s="26">
        <v>0</v>
      </c>
      <c r="CB11" s="25">
        <v>0.35</v>
      </c>
      <c r="CC11" s="25">
        <v>0</v>
      </c>
      <c r="CD11" s="26">
        <v>0</v>
      </c>
      <c r="CE11" s="25">
        <v>0.21</v>
      </c>
      <c r="CF11" s="25">
        <v>0</v>
      </c>
      <c r="CG11" s="26">
        <v>0</v>
      </c>
      <c r="CH11" s="25">
        <v>1.75</v>
      </c>
      <c r="CI11" s="25">
        <v>0</v>
      </c>
      <c r="CJ11" s="26">
        <v>0</v>
      </c>
      <c r="CK11" s="25">
        <v>1.3</v>
      </c>
      <c r="CL11" s="25">
        <v>0</v>
      </c>
      <c r="CM11" s="26">
        <v>0</v>
      </c>
      <c r="CN11" s="25">
        <v>0.04</v>
      </c>
      <c r="CO11" s="25">
        <v>0</v>
      </c>
      <c r="CP11" s="26">
        <v>0</v>
      </c>
      <c r="CQ11" s="25">
        <v>0.47</v>
      </c>
      <c r="CR11" s="25">
        <v>0</v>
      </c>
      <c r="CS11" s="26">
        <v>0</v>
      </c>
      <c r="CT11" s="25">
        <v>0.83</v>
      </c>
      <c r="CU11" s="25">
        <v>0</v>
      </c>
      <c r="CV11" s="26">
        <v>0</v>
      </c>
      <c r="CW11" s="25">
        <v>0.66</v>
      </c>
      <c r="CX11" s="25">
        <v>0</v>
      </c>
      <c r="CY11" s="26">
        <v>0</v>
      </c>
      <c r="CZ11" s="25">
        <v>0.71</v>
      </c>
      <c r="DA11" s="24">
        <v>44834</v>
      </c>
      <c r="DB11" s="25">
        <v>97.26</v>
      </c>
      <c r="DC11" s="22" t="s">
        <v>345</v>
      </c>
      <c r="DD11" s="25">
        <v>4.1399999999999997</v>
      </c>
      <c r="DE11" s="26">
        <v>5</v>
      </c>
      <c r="DF11" s="25">
        <v>6.98</v>
      </c>
      <c r="DG11" s="25">
        <v>8.56</v>
      </c>
      <c r="DH11" s="25">
        <v>3.63</v>
      </c>
      <c r="DI11" s="25">
        <v>6.65</v>
      </c>
      <c r="DJ11" s="26">
        <v>4</v>
      </c>
      <c r="DK11" s="25">
        <v>11.94</v>
      </c>
      <c r="DL11" s="25">
        <v>14.41</v>
      </c>
      <c r="DM11" s="25">
        <v>70.25</v>
      </c>
      <c r="DN11" s="25">
        <v>58.46</v>
      </c>
      <c r="DO11" s="25">
        <v>2.04</v>
      </c>
      <c r="DP11" s="25">
        <v>4.32</v>
      </c>
      <c r="DQ11" s="25">
        <v>0.81</v>
      </c>
      <c r="DR11" s="25">
        <v>1.54</v>
      </c>
      <c r="DS11" s="25"/>
      <c r="DT11" s="25"/>
      <c r="DU11" s="25">
        <v>69.75</v>
      </c>
      <c r="DV11" s="25">
        <v>132.87</v>
      </c>
      <c r="DW11" s="25">
        <v>2.92</v>
      </c>
      <c r="DX11" s="25">
        <v>1.01</v>
      </c>
      <c r="DY11" s="25">
        <v>6.29</v>
      </c>
      <c r="DZ11" s="25">
        <v>0</v>
      </c>
      <c r="EA11" s="25">
        <v>0.4</v>
      </c>
      <c r="EB11" s="25">
        <v>0</v>
      </c>
      <c r="EC11" s="25">
        <v>0.02</v>
      </c>
      <c r="ED11" s="25">
        <v>0</v>
      </c>
      <c r="EE11" s="25">
        <v>1.45</v>
      </c>
      <c r="EF11" s="25">
        <v>0</v>
      </c>
      <c r="EG11" s="25">
        <v>1.64</v>
      </c>
      <c r="EH11" s="25">
        <v>11.75</v>
      </c>
      <c r="EI11" s="25">
        <v>10.41</v>
      </c>
      <c r="EJ11" s="25"/>
      <c r="EK11" s="25"/>
      <c r="EL11" s="25"/>
      <c r="EM11" s="25"/>
      <c r="EN11" s="25"/>
      <c r="EO11" s="25"/>
      <c r="EP11" s="25">
        <v>0</v>
      </c>
      <c r="EQ11" s="25">
        <v>3.3</v>
      </c>
      <c r="ER11" s="25">
        <v>2.92</v>
      </c>
      <c r="ES11" s="25">
        <v>3.66</v>
      </c>
      <c r="ET11" s="25">
        <v>0</v>
      </c>
      <c r="EU11" s="25">
        <v>0.24</v>
      </c>
      <c r="EV11" s="26"/>
      <c r="EW11" s="23" t="s">
        <v>346</v>
      </c>
      <c r="EX11" s="25">
        <v>31.36</v>
      </c>
      <c r="EY11" s="25">
        <v>54.71</v>
      </c>
      <c r="EZ11" s="25">
        <v>13.93</v>
      </c>
      <c r="FA11" s="25"/>
      <c r="FB11" s="25"/>
      <c r="FC11" s="26">
        <v>16</v>
      </c>
      <c r="FD11" s="26">
        <v>98</v>
      </c>
      <c r="FE11" s="26">
        <v>2</v>
      </c>
      <c r="FF11" s="26">
        <v>25</v>
      </c>
      <c r="FG11" s="26"/>
      <c r="FH11" s="26">
        <v>17</v>
      </c>
      <c r="FI11" s="25">
        <v>14.85</v>
      </c>
      <c r="FJ11" s="25">
        <v>1.47</v>
      </c>
      <c r="FK11" s="25">
        <v>40.6</v>
      </c>
      <c r="FL11" s="25">
        <v>0</v>
      </c>
      <c r="FM11" s="25">
        <v>5.58</v>
      </c>
      <c r="FN11" s="25">
        <v>16.78</v>
      </c>
      <c r="FO11" s="25">
        <v>1.1499999999999999</v>
      </c>
      <c r="FP11" s="25">
        <v>30.67</v>
      </c>
      <c r="FQ11" s="25">
        <v>0</v>
      </c>
      <c r="FR11" s="23" t="s">
        <v>345</v>
      </c>
      <c r="FS11" s="23" t="s">
        <v>347</v>
      </c>
      <c r="FT11" s="23"/>
      <c r="FU11" s="23" t="s">
        <v>345</v>
      </c>
      <c r="FV11" s="23" t="s">
        <v>345</v>
      </c>
      <c r="FW11" s="23" t="s">
        <v>345</v>
      </c>
      <c r="FX11" s="23" t="s">
        <v>347</v>
      </c>
      <c r="FY11" s="23" t="s">
        <v>347</v>
      </c>
      <c r="FZ11" s="23" t="s">
        <v>347</v>
      </c>
      <c r="GA11" s="23" t="s">
        <v>347</v>
      </c>
      <c r="GB11" s="23"/>
      <c r="GC11" s="23"/>
      <c r="GD11" s="23"/>
      <c r="GE11" s="23"/>
      <c r="GF11" s="23" t="s">
        <v>345</v>
      </c>
      <c r="GG11" s="23" t="s">
        <v>345</v>
      </c>
      <c r="GH11" s="23" t="s">
        <v>347</v>
      </c>
      <c r="GI11" s="23" t="s">
        <v>345</v>
      </c>
      <c r="GJ11" s="23" t="s">
        <v>345</v>
      </c>
      <c r="GK11" s="23" t="s">
        <v>347</v>
      </c>
      <c r="GL11" s="23" t="s">
        <v>345</v>
      </c>
      <c r="GM11" s="23" t="s">
        <v>347</v>
      </c>
      <c r="GN11" s="23" t="s">
        <v>345</v>
      </c>
      <c r="GO11" s="23" t="s">
        <v>347</v>
      </c>
      <c r="GP11" s="23" t="s">
        <v>345</v>
      </c>
      <c r="GQ11" s="23" t="s">
        <v>345</v>
      </c>
      <c r="GR11" s="23" t="s">
        <v>345</v>
      </c>
      <c r="GS11" s="23" t="s">
        <v>347</v>
      </c>
      <c r="GT11" s="23" t="s">
        <v>345</v>
      </c>
      <c r="GU11" s="23" t="s">
        <v>345</v>
      </c>
      <c r="GV11" s="23" t="s">
        <v>345</v>
      </c>
      <c r="GW11" s="23" t="s">
        <v>345</v>
      </c>
      <c r="GX11" s="25">
        <v>-13117422.044</v>
      </c>
      <c r="GY11" s="25">
        <v>38673504.118000001</v>
      </c>
      <c r="GZ11" s="23" t="s">
        <v>348</v>
      </c>
      <c r="HA11" s="25">
        <v>1.37696</v>
      </c>
      <c r="HB11" s="25">
        <v>-18.21622</v>
      </c>
      <c r="HC11" s="25">
        <v>31.66479</v>
      </c>
      <c r="HD11" s="25">
        <v>3.27698</v>
      </c>
      <c r="HE11" s="25">
        <v>3.8918900000000001</v>
      </c>
      <c r="HF11" s="25">
        <v>7.3627799999999999</v>
      </c>
      <c r="HG11" s="25">
        <v>-19.563072910844902</v>
      </c>
      <c r="HH11" s="25">
        <v>-19.563072910844902</v>
      </c>
      <c r="HI11" s="25">
        <v>17.720689223507136</v>
      </c>
      <c r="HJ11" s="25">
        <v>15.584551067638007</v>
      </c>
      <c r="HK11" s="25"/>
      <c r="HL11" s="23">
        <v>23.95</v>
      </c>
      <c r="HM11" s="23" t="s">
        <v>56</v>
      </c>
      <c r="HN11" s="26"/>
      <c r="HO11" s="22">
        <v>6</v>
      </c>
      <c r="HP11" s="23"/>
      <c r="HQ11" s="23" t="s">
        <v>385</v>
      </c>
      <c r="HR11" s="23" t="s">
        <v>386</v>
      </c>
      <c r="HS11" s="27" t="s">
        <v>387</v>
      </c>
      <c r="HT11" s="23" t="s">
        <v>403</v>
      </c>
      <c r="HU11" s="23">
        <v>44929</v>
      </c>
      <c r="HV11" s="58" t="s">
        <v>838</v>
      </c>
    </row>
    <row r="12" spans="1:230" x14ac:dyDescent="0.25">
      <c r="A12" s="23" t="s">
        <v>110</v>
      </c>
      <c r="B12" s="23" t="s">
        <v>111</v>
      </c>
      <c r="C12" s="23" t="s">
        <v>393</v>
      </c>
      <c r="D12" s="24">
        <v>36544</v>
      </c>
      <c r="E12" s="25">
        <v>8237975196</v>
      </c>
      <c r="F12" s="25">
        <v>1.6</v>
      </c>
      <c r="G12" s="25"/>
      <c r="H12" s="25">
        <v>1.9965599999999999</v>
      </c>
      <c r="I12" s="24">
        <v>44771</v>
      </c>
      <c r="J12" s="26">
        <v>3</v>
      </c>
      <c r="K12" s="23" t="s">
        <v>35</v>
      </c>
      <c r="L12" s="24">
        <v>44895</v>
      </c>
      <c r="M12" s="23" t="s">
        <v>325</v>
      </c>
      <c r="N12" s="24">
        <v>44865</v>
      </c>
      <c r="O12" s="22" t="s">
        <v>344</v>
      </c>
      <c r="P12" s="25">
        <v>20.26709</v>
      </c>
      <c r="Q12" s="25">
        <v>20.2</v>
      </c>
      <c r="R12" s="26">
        <v>17</v>
      </c>
      <c r="S12" s="26">
        <v>173</v>
      </c>
      <c r="T12" s="23"/>
      <c r="U12" s="25"/>
      <c r="V12" s="26"/>
      <c r="W12" s="26"/>
      <c r="X12" s="23"/>
      <c r="Y12" s="25"/>
      <c r="Z12" s="26"/>
      <c r="AA12" s="26"/>
      <c r="AB12" s="23"/>
      <c r="AC12" s="25">
        <v>6.62</v>
      </c>
      <c r="AD12" s="26"/>
      <c r="AE12" s="26"/>
      <c r="AF12" s="23"/>
      <c r="AG12" s="25">
        <v>7.21</v>
      </c>
      <c r="AH12" s="26"/>
      <c r="AI12" s="26"/>
      <c r="AJ12" s="23"/>
      <c r="AK12" s="25">
        <v>5.26</v>
      </c>
      <c r="AL12" s="26"/>
      <c r="AM12" s="26"/>
      <c r="AN12" s="25">
        <v>99.055449999999993</v>
      </c>
      <c r="AO12" s="26">
        <v>158</v>
      </c>
      <c r="AP12" s="26"/>
      <c r="AQ12" s="25">
        <v>99.040189999999996</v>
      </c>
      <c r="AR12" s="26">
        <v>144</v>
      </c>
      <c r="AS12" s="26">
        <v>301</v>
      </c>
      <c r="AT12" s="25">
        <v>9.9699999999999997E-3</v>
      </c>
      <c r="AU12" s="25">
        <v>52.544049999999999</v>
      </c>
      <c r="AV12" s="25">
        <v>41.702719999999999</v>
      </c>
      <c r="AW12" s="25">
        <v>5.7432499999999997</v>
      </c>
      <c r="AX12" s="25">
        <v>0</v>
      </c>
      <c r="AY12" s="25">
        <v>24.011009999999999</v>
      </c>
      <c r="AZ12" s="25"/>
      <c r="BA12" s="25"/>
      <c r="BB12" s="25">
        <v>4.6042199999999998</v>
      </c>
      <c r="BC12" s="25">
        <v>7.5880700000000001</v>
      </c>
      <c r="BD12" s="25">
        <v>6.0792299999999999</v>
      </c>
      <c r="BE12" s="26"/>
      <c r="BF12" s="26"/>
      <c r="BG12" s="26"/>
      <c r="BH12" s="25">
        <v>0</v>
      </c>
      <c r="BI12" s="26">
        <v>0</v>
      </c>
      <c r="BJ12" s="25">
        <v>0</v>
      </c>
      <c r="BK12" s="25">
        <v>0</v>
      </c>
      <c r="BL12" s="26">
        <v>0</v>
      </c>
      <c r="BM12" s="25">
        <v>0.93</v>
      </c>
      <c r="BN12" s="25">
        <v>19.190729999999999</v>
      </c>
      <c r="BO12" s="26">
        <v>8</v>
      </c>
      <c r="BP12" s="25">
        <v>13.93</v>
      </c>
      <c r="BQ12" s="25">
        <v>14.514200000000001</v>
      </c>
      <c r="BR12" s="26">
        <v>4</v>
      </c>
      <c r="BS12" s="25">
        <v>6.12</v>
      </c>
      <c r="BT12" s="25">
        <v>0</v>
      </c>
      <c r="BU12" s="26">
        <v>0</v>
      </c>
      <c r="BV12" s="25">
        <v>1.1000000000000001</v>
      </c>
      <c r="BW12" s="25">
        <v>0</v>
      </c>
      <c r="BX12" s="26">
        <v>0</v>
      </c>
      <c r="BY12" s="25">
        <v>0</v>
      </c>
      <c r="BZ12" s="25">
        <v>0</v>
      </c>
      <c r="CA12" s="26">
        <v>0</v>
      </c>
      <c r="CB12" s="25">
        <v>0.26</v>
      </c>
      <c r="CC12" s="25">
        <v>0</v>
      </c>
      <c r="CD12" s="26">
        <v>0</v>
      </c>
      <c r="CE12" s="25">
        <v>0.24</v>
      </c>
      <c r="CF12" s="25">
        <v>0</v>
      </c>
      <c r="CG12" s="26">
        <v>0</v>
      </c>
      <c r="CH12" s="25">
        <v>1.7</v>
      </c>
      <c r="CI12" s="25">
        <v>0</v>
      </c>
      <c r="CJ12" s="26">
        <v>0</v>
      </c>
      <c r="CK12" s="25">
        <v>1.24</v>
      </c>
      <c r="CL12" s="25">
        <v>0</v>
      </c>
      <c r="CM12" s="26">
        <v>0</v>
      </c>
      <c r="CN12" s="25">
        <v>0.14000000000000001</v>
      </c>
      <c r="CO12" s="25">
        <v>0</v>
      </c>
      <c r="CP12" s="26">
        <v>0</v>
      </c>
      <c r="CQ12" s="25">
        <v>0.56000000000000005</v>
      </c>
      <c r="CR12" s="25">
        <v>0</v>
      </c>
      <c r="CS12" s="26">
        <v>0</v>
      </c>
      <c r="CT12" s="25">
        <v>0.73</v>
      </c>
      <c r="CU12" s="25">
        <v>0.43559999999999999</v>
      </c>
      <c r="CV12" s="26">
        <v>1</v>
      </c>
      <c r="CW12" s="25">
        <v>0.97</v>
      </c>
      <c r="CX12" s="25">
        <v>0</v>
      </c>
      <c r="CY12" s="26">
        <v>0</v>
      </c>
      <c r="CZ12" s="25">
        <v>0.45</v>
      </c>
      <c r="DA12" s="24">
        <v>44834</v>
      </c>
      <c r="DB12" s="25">
        <v>96.04</v>
      </c>
      <c r="DC12" s="22" t="s">
        <v>345</v>
      </c>
      <c r="DD12" s="25">
        <v>8.6199999999999992</v>
      </c>
      <c r="DE12" s="26">
        <v>4</v>
      </c>
      <c r="DF12" s="25">
        <v>10.18</v>
      </c>
      <c r="DG12" s="25">
        <v>10.94</v>
      </c>
      <c r="DH12" s="25">
        <v>8.81</v>
      </c>
      <c r="DI12" s="25">
        <v>10.210000000000001</v>
      </c>
      <c r="DJ12" s="26">
        <v>5</v>
      </c>
      <c r="DK12" s="25">
        <v>16.41</v>
      </c>
      <c r="DL12" s="25">
        <v>19.53</v>
      </c>
      <c r="DM12" s="25">
        <v>50.6</v>
      </c>
      <c r="DN12" s="25">
        <v>50.55</v>
      </c>
      <c r="DO12" s="25">
        <v>7.14</v>
      </c>
      <c r="DP12" s="25">
        <v>7.22</v>
      </c>
      <c r="DQ12" s="25">
        <v>1.42</v>
      </c>
      <c r="DR12" s="25">
        <v>2.95</v>
      </c>
      <c r="DS12" s="25"/>
      <c r="DT12" s="25"/>
      <c r="DU12" s="25">
        <v>330.94</v>
      </c>
      <c r="DV12" s="25">
        <v>201.24</v>
      </c>
      <c r="DW12" s="25">
        <v>2.3199999999999998</v>
      </c>
      <c r="DX12" s="25">
        <v>2.62</v>
      </c>
      <c r="DY12" s="25">
        <v>2.27</v>
      </c>
      <c r="DZ12" s="25">
        <v>0.57999999999999996</v>
      </c>
      <c r="EA12" s="25">
        <v>0.61</v>
      </c>
      <c r="EB12" s="25">
        <v>0</v>
      </c>
      <c r="EC12" s="25">
        <v>0</v>
      </c>
      <c r="ED12" s="25">
        <v>0</v>
      </c>
      <c r="EE12" s="25">
        <v>0</v>
      </c>
      <c r="EF12" s="25">
        <v>0</v>
      </c>
      <c r="EG12" s="25">
        <v>0</v>
      </c>
      <c r="EH12" s="25">
        <v>5.43</v>
      </c>
      <c r="EI12" s="25">
        <v>10</v>
      </c>
      <c r="EJ12" s="25"/>
      <c r="EK12" s="25"/>
      <c r="EL12" s="25"/>
      <c r="EM12" s="25"/>
      <c r="EN12" s="25"/>
      <c r="EO12" s="25"/>
      <c r="EP12" s="25">
        <v>1.74</v>
      </c>
      <c r="EQ12" s="25">
        <v>1.55</v>
      </c>
      <c r="ER12" s="25">
        <v>0</v>
      </c>
      <c r="ES12" s="25">
        <v>0.09</v>
      </c>
      <c r="ET12" s="25">
        <v>0</v>
      </c>
      <c r="EU12" s="25">
        <v>0.1</v>
      </c>
      <c r="EV12" s="26"/>
      <c r="EW12" s="23" t="s">
        <v>346</v>
      </c>
      <c r="EX12" s="25">
        <v>17.53</v>
      </c>
      <c r="EY12" s="25">
        <v>44.42</v>
      </c>
      <c r="EZ12" s="25">
        <v>38.049999999999997</v>
      </c>
      <c r="FA12" s="25"/>
      <c r="FB12" s="25"/>
      <c r="FC12" s="26">
        <v>4</v>
      </c>
      <c r="FD12" s="26">
        <v>48</v>
      </c>
      <c r="FE12" s="26">
        <v>24</v>
      </c>
      <c r="FF12" s="26">
        <v>8</v>
      </c>
      <c r="FG12" s="26"/>
      <c r="FH12" s="26">
        <v>89</v>
      </c>
      <c r="FI12" s="25">
        <v>13.46</v>
      </c>
      <c r="FJ12" s="25">
        <v>5.07</v>
      </c>
      <c r="FK12" s="25">
        <v>21.34</v>
      </c>
      <c r="FL12" s="25">
        <v>0</v>
      </c>
      <c r="FM12" s="25">
        <v>2.31</v>
      </c>
      <c r="FN12" s="25">
        <v>14.48</v>
      </c>
      <c r="FO12" s="25">
        <v>5.38</v>
      </c>
      <c r="FP12" s="25">
        <v>24.05</v>
      </c>
      <c r="FQ12" s="25">
        <v>0</v>
      </c>
      <c r="FR12" s="23" t="s">
        <v>345</v>
      </c>
      <c r="FS12" s="23" t="s">
        <v>347</v>
      </c>
      <c r="FT12" s="23"/>
      <c r="FU12" s="23" t="s">
        <v>345</v>
      </c>
      <c r="FV12" s="23" t="s">
        <v>345</v>
      </c>
      <c r="FW12" s="23" t="s">
        <v>347</v>
      </c>
      <c r="FX12" s="23" t="s">
        <v>347</v>
      </c>
      <c r="FY12" s="23" t="s">
        <v>345</v>
      </c>
      <c r="FZ12" s="23" t="s">
        <v>347</v>
      </c>
      <c r="GA12" s="23" t="s">
        <v>345</v>
      </c>
      <c r="GB12" s="23"/>
      <c r="GC12" s="23"/>
      <c r="GD12" s="23"/>
      <c r="GE12" s="23"/>
      <c r="GF12" s="23" t="s">
        <v>345</v>
      </c>
      <c r="GG12" s="23" t="s">
        <v>345</v>
      </c>
      <c r="GH12" s="23" t="s">
        <v>347</v>
      </c>
      <c r="GI12" s="23" t="s">
        <v>345</v>
      </c>
      <c r="GJ12" s="23" t="s">
        <v>347</v>
      </c>
      <c r="GK12" s="23" t="s">
        <v>347</v>
      </c>
      <c r="GL12" s="23" t="s">
        <v>345</v>
      </c>
      <c r="GM12" s="23" t="s">
        <v>347</v>
      </c>
      <c r="GN12" s="23" t="s">
        <v>345</v>
      </c>
      <c r="GO12" s="23" t="s">
        <v>345</v>
      </c>
      <c r="GP12" s="23" t="s">
        <v>345</v>
      </c>
      <c r="GQ12" s="23" t="s">
        <v>345</v>
      </c>
      <c r="GR12" s="23" t="s">
        <v>347</v>
      </c>
      <c r="GS12" s="23" t="s">
        <v>345</v>
      </c>
      <c r="GT12" s="23" t="s">
        <v>345</v>
      </c>
      <c r="GU12" s="23" t="s">
        <v>345</v>
      </c>
      <c r="GV12" s="23" t="s">
        <v>345</v>
      </c>
      <c r="GW12" s="23" t="s">
        <v>345</v>
      </c>
      <c r="GX12" s="25">
        <v>-772020.92200000002</v>
      </c>
      <c r="GY12" s="25">
        <v>97906387.377000004</v>
      </c>
      <c r="GZ12" s="23" t="s">
        <v>348</v>
      </c>
      <c r="HA12" s="25">
        <v>2.4195000000000002</v>
      </c>
      <c r="HB12" s="25">
        <v>-18.100709999999999</v>
      </c>
      <c r="HC12" s="25">
        <v>39.575299999999999</v>
      </c>
      <c r="HD12" s="25">
        <v>3.5592100000000002</v>
      </c>
      <c r="HE12" s="25">
        <v>6.6134599999999999</v>
      </c>
      <c r="HF12" s="25">
        <v>8.2722200000000008</v>
      </c>
      <c r="HG12" s="25">
        <v>-21.359678555579997</v>
      </c>
      <c r="HH12" s="25">
        <v>-21.359678555579997</v>
      </c>
      <c r="HI12" s="25">
        <v>19.188158142887705</v>
      </c>
      <c r="HJ12" s="25">
        <v>16.578134099353342</v>
      </c>
      <c r="HK12" s="25"/>
      <c r="HL12" s="23">
        <v>-13.06</v>
      </c>
      <c r="HM12" s="23" t="s">
        <v>37</v>
      </c>
      <c r="HN12" s="26"/>
      <c r="HO12" s="22">
        <v>6</v>
      </c>
      <c r="HP12" s="23" t="s">
        <v>345</v>
      </c>
      <c r="HQ12" s="23" t="s">
        <v>385</v>
      </c>
      <c r="HR12" s="23" t="s">
        <v>386</v>
      </c>
      <c r="HS12" s="27" t="s">
        <v>390</v>
      </c>
      <c r="HT12" s="23" t="s">
        <v>924</v>
      </c>
      <c r="HU12" s="23">
        <v>44930</v>
      </c>
      <c r="HV12" s="58" t="s">
        <v>838</v>
      </c>
    </row>
    <row r="13" spans="1:230" x14ac:dyDescent="0.25">
      <c r="A13" s="23" t="s">
        <v>87</v>
      </c>
      <c r="B13" s="23" t="s">
        <v>356</v>
      </c>
      <c r="C13" s="23" t="s">
        <v>925</v>
      </c>
      <c r="D13" s="24">
        <v>42923</v>
      </c>
      <c r="E13" s="25">
        <v>247718864</v>
      </c>
      <c r="F13" s="25"/>
      <c r="G13" s="25">
        <v>20</v>
      </c>
      <c r="H13" s="25">
        <v>1.81</v>
      </c>
      <c r="I13" s="24">
        <v>44802</v>
      </c>
      <c r="J13" s="26">
        <v>2</v>
      </c>
      <c r="K13" s="23" t="s">
        <v>55</v>
      </c>
      <c r="L13" s="24">
        <v>44834</v>
      </c>
      <c r="M13" s="23" t="s">
        <v>342</v>
      </c>
      <c r="N13" s="24">
        <v>44865</v>
      </c>
      <c r="O13" s="22" t="s">
        <v>344</v>
      </c>
      <c r="P13" s="25">
        <v>17.84572</v>
      </c>
      <c r="Q13" s="25">
        <v>18.09</v>
      </c>
      <c r="R13" s="26">
        <v>16</v>
      </c>
      <c r="S13" s="26">
        <v>407</v>
      </c>
      <c r="T13" s="23"/>
      <c r="U13" s="25"/>
      <c r="V13" s="26"/>
      <c r="W13" s="26"/>
      <c r="X13" s="23"/>
      <c r="Y13" s="25"/>
      <c r="Z13" s="26"/>
      <c r="AA13" s="26"/>
      <c r="AB13" s="23"/>
      <c r="AC13" s="25">
        <v>5.0199999999999996</v>
      </c>
      <c r="AD13" s="26"/>
      <c r="AE13" s="26"/>
      <c r="AF13" s="23"/>
      <c r="AG13" s="25">
        <v>7.17</v>
      </c>
      <c r="AH13" s="26"/>
      <c r="AI13" s="26"/>
      <c r="AJ13" s="23"/>
      <c r="AK13" s="25">
        <v>5.9</v>
      </c>
      <c r="AL13" s="26"/>
      <c r="AM13" s="26"/>
      <c r="AN13" s="25">
        <v>97.821290000000005</v>
      </c>
      <c r="AO13" s="26">
        <v>43</v>
      </c>
      <c r="AP13" s="26"/>
      <c r="AQ13" s="25">
        <v>100</v>
      </c>
      <c r="AR13" s="26">
        <v>44</v>
      </c>
      <c r="AS13" s="26">
        <v>2</v>
      </c>
      <c r="AT13" s="25">
        <v>0</v>
      </c>
      <c r="AU13" s="25">
        <v>65.704930000000004</v>
      </c>
      <c r="AV13" s="25">
        <v>34.295070000000003</v>
      </c>
      <c r="AW13" s="25">
        <v>0</v>
      </c>
      <c r="AX13" s="25">
        <v>0</v>
      </c>
      <c r="AY13" s="25">
        <v>19.626480000000001</v>
      </c>
      <c r="AZ13" s="25"/>
      <c r="BA13" s="25"/>
      <c r="BB13" s="25">
        <v>4.34802</v>
      </c>
      <c r="BC13" s="25">
        <v>7.8072299999999997</v>
      </c>
      <c r="BD13" s="25">
        <v>6.5544399999999996</v>
      </c>
      <c r="BE13" s="26"/>
      <c r="BF13" s="26"/>
      <c r="BG13" s="26"/>
      <c r="BH13" s="25">
        <v>0</v>
      </c>
      <c r="BI13" s="26">
        <v>0</v>
      </c>
      <c r="BJ13" s="25">
        <v>0</v>
      </c>
      <c r="BK13" s="25">
        <v>4.5547700000000004</v>
      </c>
      <c r="BL13" s="26">
        <v>2</v>
      </c>
      <c r="BM13" s="25">
        <v>3.8</v>
      </c>
      <c r="BN13" s="25">
        <v>26.813859999999998</v>
      </c>
      <c r="BO13" s="26">
        <v>11</v>
      </c>
      <c r="BP13" s="25">
        <v>27.21</v>
      </c>
      <c r="BQ13" s="25">
        <v>11.62458</v>
      </c>
      <c r="BR13" s="26">
        <v>5</v>
      </c>
      <c r="BS13" s="25">
        <v>11.84</v>
      </c>
      <c r="BT13" s="25">
        <v>0</v>
      </c>
      <c r="BU13" s="26">
        <v>0</v>
      </c>
      <c r="BV13" s="25">
        <v>1.1299999999999999</v>
      </c>
      <c r="BW13" s="25">
        <v>0</v>
      </c>
      <c r="BX13" s="26">
        <v>0</v>
      </c>
      <c r="BY13" s="25">
        <v>0</v>
      </c>
      <c r="BZ13" s="25">
        <v>0</v>
      </c>
      <c r="CA13" s="26">
        <v>0</v>
      </c>
      <c r="CB13" s="25">
        <v>0.21</v>
      </c>
      <c r="CC13" s="25">
        <v>0</v>
      </c>
      <c r="CD13" s="26">
        <v>0</v>
      </c>
      <c r="CE13" s="25">
        <v>0.46</v>
      </c>
      <c r="CF13" s="25">
        <v>0</v>
      </c>
      <c r="CG13" s="26">
        <v>0</v>
      </c>
      <c r="CH13" s="25">
        <v>1.55</v>
      </c>
      <c r="CI13" s="25">
        <v>0</v>
      </c>
      <c r="CJ13" s="26">
        <v>0</v>
      </c>
      <c r="CK13" s="25">
        <v>1.88</v>
      </c>
      <c r="CL13" s="25">
        <v>0</v>
      </c>
      <c r="CM13" s="26">
        <v>0</v>
      </c>
      <c r="CN13" s="25">
        <v>0.04</v>
      </c>
      <c r="CO13" s="25">
        <v>0</v>
      </c>
      <c r="CP13" s="26">
        <v>0</v>
      </c>
      <c r="CQ13" s="25">
        <v>0.88</v>
      </c>
      <c r="CR13" s="25">
        <v>0</v>
      </c>
      <c r="CS13" s="26">
        <v>0</v>
      </c>
      <c r="CT13" s="25">
        <v>1.06</v>
      </c>
      <c r="CU13" s="25">
        <v>0</v>
      </c>
      <c r="CV13" s="26">
        <v>0</v>
      </c>
      <c r="CW13" s="25">
        <v>0.38</v>
      </c>
      <c r="CX13" s="25">
        <v>0</v>
      </c>
      <c r="CY13" s="26">
        <v>0</v>
      </c>
      <c r="CZ13" s="25">
        <v>0.38</v>
      </c>
      <c r="DA13" s="24">
        <v>44834</v>
      </c>
      <c r="DB13" s="25">
        <v>93.79</v>
      </c>
      <c r="DC13" s="22" t="s">
        <v>347</v>
      </c>
      <c r="DD13" s="25">
        <v>6</v>
      </c>
      <c r="DE13" s="26">
        <v>21</v>
      </c>
      <c r="DF13" s="25">
        <v>8.48</v>
      </c>
      <c r="DG13" s="25">
        <v>8.56</v>
      </c>
      <c r="DH13" s="25">
        <v>5.66</v>
      </c>
      <c r="DI13" s="25">
        <v>8.42</v>
      </c>
      <c r="DJ13" s="26">
        <v>19</v>
      </c>
      <c r="DK13" s="25">
        <v>18.71</v>
      </c>
      <c r="DL13" s="25">
        <v>18.28</v>
      </c>
      <c r="DM13" s="25">
        <v>75.290000000000006</v>
      </c>
      <c r="DN13" s="25">
        <v>58.84</v>
      </c>
      <c r="DO13" s="25">
        <v>3.8</v>
      </c>
      <c r="DP13" s="25">
        <v>6.32</v>
      </c>
      <c r="DQ13" s="25">
        <v>2.2000000000000002</v>
      </c>
      <c r="DR13" s="25">
        <v>1.87</v>
      </c>
      <c r="DS13" s="25"/>
      <c r="DT13" s="25"/>
      <c r="DU13" s="25">
        <v>111.68</v>
      </c>
      <c r="DV13" s="25">
        <v>236.92</v>
      </c>
      <c r="DW13" s="25">
        <v>7.4</v>
      </c>
      <c r="DX13" s="25">
        <v>8.09</v>
      </c>
      <c r="DY13" s="25">
        <v>5.32</v>
      </c>
      <c r="DZ13" s="25">
        <v>0</v>
      </c>
      <c r="EA13" s="25">
        <v>0.48</v>
      </c>
      <c r="EB13" s="25">
        <v>0</v>
      </c>
      <c r="EC13" s="25">
        <v>0</v>
      </c>
      <c r="ED13" s="25">
        <v>0</v>
      </c>
      <c r="EE13" s="25">
        <v>0.12</v>
      </c>
      <c r="EF13" s="25">
        <v>0</v>
      </c>
      <c r="EG13" s="25">
        <v>0.15</v>
      </c>
      <c r="EH13" s="25">
        <v>27.91</v>
      </c>
      <c r="EI13" s="25">
        <v>26.66</v>
      </c>
      <c r="EJ13" s="25"/>
      <c r="EK13" s="25"/>
      <c r="EL13" s="25"/>
      <c r="EM13" s="25"/>
      <c r="EN13" s="25"/>
      <c r="EO13" s="25"/>
      <c r="EP13" s="25">
        <v>4.96</v>
      </c>
      <c r="EQ13" s="25">
        <v>4.1100000000000003</v>
      </c>
      <c r="ER13" s="25">
        <v>2.44</v>
      </c>
      <c r="ES13" s="25">
        <v>1.33</v>
      </c>
      <c r="ET13" s="25">
        <v>0</v>
      </c>
      <c r="EU13" s="25">
        <v>0.03</v>
      </c>
      <c r="EV13" s="26"/>
      <c r="EW13" s="23" t="s">
        <v>346</v>
      </c>
      <c r="EX13" s="25">
        <v>19.91</v>
      </c>
      <c r="EY13" s="25">
        <v>60.73</v>
      </c>
      <c r="EZ13" s="25">
        <v>19.36</v>
      </c>
      <c r="FA13" s="25"/>
      <c r="FB13" s="25"/>
      <c r="FC13" s="26">
        <v>54</v>
      </c>
      <c r="FD13" s="26">
        <v>100</v>
      </c>
      <c r="FE13" s="26">
        <v>17</v>
      </c>
      <c r="FF13" s="26">
        <v>67</v>
      </c>
      <c r="FG13" s="26"/>
      <c r="FH13" s="26">
        <v>22</v>
      </c>
      <c r="FI13" s="25">
        <v>21.28</v>
      </c>
      <c r="FJ13" s="25">
        <v>2.92</v>
      </c>
      <c r="FK13" s="25">
        <v>23.93</v>
      </c>
      <c r="FL13" s="25">
        <v>0</v>
      </c>
      <c r="FM13" s="25">
        <v>5.1100000000000003</v>
      </c>
      <c r="FN13" s="25">
        <v>18.059999999999999</v>
      </c>
      <c r="FO13" s="25">
        <v>2.87</v>
      </c>
      <c r="FP13" s="25">
        <v>27.52</v>
      </c>
      <c r="FQ13" s="25">
        <v>0</v>
      </c>
      <c r="FR13" s="23" t="s">
        <v>345</v>
      </c>
      <c r="FS13" s="23" t="s">
        <v>347</v>
      </c>
      <c r="FT13" s="23"/>
      <c r="FU13" s="23" t="s">
        <v>347</v>
      </c>
      <c r="FV13" s="23" t="s">
        <v>345</v>
      </c>
      <c r="FW13" s="23" t="s">
        <v>347</v>
      </c>
      <c r="FX13" s="23" t="s">
        <v>345</v>
      </c>
      <c r="FY13" s="23" t="s">
        <v>347</v>
      </c>
      <c r="FZ13" s="23" t="s">
        <v>347</v>
      </c>
      <c r="GA13" s="23" t="s">
        <v>347</v>
      </c>
      <c r="GB13" s="23"/>
      <c r="GC13" s="23"/>
      <c r="GD13" s="23"/>
      <c r="GE13" s="23"/>
      <c r="GF13" s="23" t="s">
        <v>345</v>
      </c>
      <c r="GG13" s="23" t="s">
        <v>345</v>
      </c>
      <c r="GH13" s="23" t="s">
        <v>347</v>
      </c>
      <c r="GI13" s="23" t="s">
        <v>347</v>
      </c>
      <c r="GJ13" s="23" t="s">
        <v>347</v>
      </c>
      <c r="GK13" s="23" t="s">
        <v>347</v>
      </c>
      <c r="GL13" s="23" t="s">
        <v>345</v>
      </c>
      <c r="GM13" s="23" t="s">
        <v>347</v>
      </c>
      <c r="GN13" s="23" t="s">
        <v>347</v>
      </c>
      <c r="GO13" s="23" t="s">
        <v>347</v>
      </c>
      <c r="GP13" s="23" t="s">
        <v>347</v>
      </c>
      <c r="GQ13" s="23" t="s">
        <v>347</v>
      </c>
      <c r="GR13" s="23" t="s">
        <v>347</v>
      </c>
      <c r="GS13" s="23" t="s">
        <v>347</v>
      </c>
      <c r="GT13" s="23" t="s">
        <v>347</v>
      </c>
      <c r="GU13" s="23" t="s">
        <v>345</v>
      </c>
      <c r="GV13" s="23" t="s">
        <v>345</v>
      </c>
      <c r="GW13" s="23" t="s">
        <v>347</v>
      </c>
      <c r="GX13" s="25">
        <v>-5118224.0089999996</v>
      </c>
      <c r="GY13" s="25">
        <v>-27191774.502</v>
      </c>
      <c r="GZ13" s="23" t="s">
        <v>348</v>
      </c>
      <c r="HA13" s="25">
        <v>2.0183300000000002</v>
      </c>
      <c r="HB13" s="25">
        <v>-22.164380000000001</v>
      </c>
      <c r="HC13" s="25">
        <v>17.561640000000001</v>
      </c>
      <c r="HD13" s="25">
        <v>10.28424</v>
      </c>
      <c r="HE13" s="25">
        <v>0.83813000000000004</v>
      </c>
      <c r="HF13" s="25">
        <v>4.4790099999999997</v>
      </c>
      <c r="HG13" s="25">
        <v>-27.093094187178256</v>
      </c>
      <c r="HH13" s="25">
        <v>-27.093094187178256</v>
      </c>
      <c r="HI13" s="25">
        <v>18.78019079453718</v>
      </c>
      <c r="HJ13" s="25">
        <v>16.37090425090646</v>
      </c>
      <c r="HK13" s="25"/>
      <c r="HL13" s="23">
        <v>161.34</v>
      </c>
      <c r="HM13" s="23" t="s">
        <v>926</v>
      </c>
      <c r="HN13" s="26"/>
      <c r="HO13" s="22">
        <v>6</v>
      </c>
      <c r="HP13" s="23" t="s">
        <v>345</v>
      </c>
      <c r="HQ13" s="23" t="s">
        <v>385</v>
      </c>
      <c r="HR13" s="23" t="s">
        <v>386</v>
      </c>
      <c r="HS13" s="27" t="s">
        <v>387</v>
      </c>
      <c r="HT13" s="23" t="s">
        <v>927</v>
      </c>
      <c r="HU13" s="23">
        <v>44929</v>
      </c>
      <c r="HV13" s="58" t="s">
        <v>45</v>
      </c>
    </row>
    <row r="14" spans="1:230" x14ac:dyDescent="0.25">
      <c r="A14" s="23" t="s">
        <v>928</v>
      </c>
      <c r="B14" s="23" t="s">
        <v>929</v>
      </c>
      <c r="C14" s="23" t="s">
        <v>382</v>
      </c>
      <c r="D14" s="24">
        <v>44629</v>
      </c>
      <c r="E14" s="25">
        <v>269279725</v>
      </c>
      <c r="F14" s="25">
        <v>2.2000000000000002</v>
      </c>
      <c r="G14" s="25">
        <v>15</v>
      </c>
      <c r="H14" s="25">
        <v>2.5</v>
      </c>
      <c r="I14" s="24">
        <v>44882</v>
      </c>
      <c r="J14" s="26">
        <v>4</v>
      </c>
      <c r="K14" s="23" t="s">
        <v>71</v>
      </c>
      <c r="L14" s="24">
        <v>44895</v>
      </c>
      <c r="M14" s="23" t="s">
        <v>342</v>
      </c>
      <c r="N14" s="24">
        <v>44865</v>
      </c>
      <c r="O14" s="22" t="s">
        <v>343</v>
      </c>
      <c r="P14" s="25">
        <v>17.05715</v>
      </c>
      <c r="Q14" s="25">
        <v>17.2</v>
      </c>
      <c r="R14" s="26">
        <v>5</v>
      </c>
      <c r="S14" s="26">
        <v>132</v>
      </c>
      <c r="T14" s="23"/>
      <c r="U14" s="25"/>
      <c r="V14" s="26"/>
      <c r="W14" s="26"/>
      <c r="X14" s="23"/>
      <c r="Y14" s="25"/>
      <c r="Z14" s="26"/>
      <c r="AA14" s="26"/>
      <c r="AB14" s="23"/>
      <c r="AC14" s="25">
        <v>4.1100000000000003</v>
      </c>
      <c r="AD14" s="26"/>
      <c r="AE14" s="26"/>
      <c r="AF14" s="23"/>
      <c r="AG14" s="25">
        <v>7.04</v>
      </c>
      <c r="AH14" s="26"/>
      <c r="AI14" s="26"/>
      <c r="AJ14" s="23"/>
      <c r="AK14" s="25">
        <v>6.05</v>
      </c>
      <c r="AL14" s="26"/>
      <c r="AM14" s="26"/>
      <c r="AN14" s="25">
        <v>100</v>
      </c>
      <c r="AO14" s="26">
        <v>39</v>
      </c>
      <c r="AP14" s="26"/>
      <c r="AQ14" s="25">
        <v>100</v>
      </c>
      <c r="AR14" s="26">
        <v>39</v>
      </c>
      <c r="AS14" s="26">
        <v>4</v>
      </c>
      <c r="AT14" s="25">
        <v>5.2432299999999996</v>
      </c>
      <c r="AU14" s="25">
        <v>64.079189999999997</v>
      </c>
      <c r="AV14" s="25">
        <v>30.677569999999999</v>
      </c>
      <c r="AW14" s="25">
        <v>0</v>
      </c>
      <c r="AX14" s="25">
        <v>0</v>
      </c>
      <c r="AY14" s="25">
        <v>19.626480000000001</v>
      </c>
      <c r="AZ14" s="25"/>
      <c r="BA14" s="25"/>
      <c r="BB14" s="25">
        <v>4.34802</v>
      </c>
      <c r="BC14" s="25">
        <v>7.8072299999999997</v>
      </c>
      <c r="BD14" s="25">
        <v>6.5544399999999996</v>
      </c>
      <c r="BE14" s="26"/>
      <c r="BF14" s="26"/>
      <c r="BG14" s="26"/>
      <c r="BH14" s="25">
        <v>0</v>
      </c>
      <c r="BI14" s="26">
        <v>0</v>
      </c>
      <c r="BJ14" s="25">
        <v>0</v>
      </c>
      <c r="BK14" s="25">
        <v>0</v>
      </c>
      <c r="BL14" s="26">
        <v>0</v>
      </c>
      <c r="BM14" s="25">
        <v>3.8</v>
      </c>
      <c r="BN14" s="25">
        <v>26.593209999999999</v>
      </c>
      <c r="BO14" s="26">
        <v>8</v>
      </c>
      <c r="BP14" s="25">
        <v>27.21</v>
      </c>
      <c r="BQ14" s="25">
        <v>7.1806200000000002</v>
      </c>
      <c r="BR14" s="26">
        <v>2</v>
      </c>
      <c r="BS14" s="25">
        <v>11.84</v>
      </c>
      <c r="BT14" s="25">
        <v>0</v>
      </c>
      <c r="BU14" s="26">
        <v>0</v>
      </c>
      <c r="BV14" s="25">
        <v>1.1299999999999999</v>
      </c>
      <c r="BW14" s="25">
        <v>0</v>
      </c>
      <c r="BX14" s="26">
        <v>0</v>
      </c>
      <c r="BY14" s="25">
        <v>0</v>
      </c>
      <c r="BZ14" s="25">
        <v>0</v>
      </c>
      <c r="CA14" s="26">
        <v>0</v>
      </c>
      <c r="CB14" s="25">
        <v>0.21</v>
      </c>
      <c r="CC14" s="25">
        <v>0</v>
      </c>
      <c r="CD14" s="26">
        <v>0</v>
      </c>
      <c r="CE14" s="25">
        <v>0.46</v>
      </c>
      <c r="CF14" s="25">
        <v>0</v>
      </c>
      <c r="CG14" s="26">
        <v>0</v>
      </c>
      <c r="CH14" s="25">
        <v>1.55</v>
      </c>
      <c r="CI14" s="25">
        <v>0</v>
      </c>
      <c r="CJ14" s="26">
        <v>0</v>
      </c>
      <c r="CK14" s="25">
        <v>1.88</v>
      </c>
      <c r="CL14" s="25">
        <v>0</v>
      </c>
      <c r="CM14" s="26">
        <v>0</v>
      </c>
      <c r="CN14" s="25">
        <v>0.04</v>
      </c>
      <c r="CO14" s="25">
        <v>0</v>
      </c>
      <c r="CP14" s="26">
        <v>0</v>
      </c>
      <c r="CQ14" s="25">
        <v>0.88</v>
      </c>
      <c r="CR14" s="25">
        <v>0</v>
      </c>
      <c r="CS14" s="26">
        <v>0</v>
      </c>
      <c r="CT14" s="25">
        <v>1.06</v>
      </c>
      <c r="CU14" s="25">
        <v>0</v>
      </c>
      <c r="CV14" s="26">
        <v>0</v>
      </c>
      <c r="CW14" s="25">
        <v>0.38</v>
      </c>
      <c r="CX14" s="25">
        <v>0</v>
      </c>
      <c r="CY14" s="26">
        <v>0</v>
      </c>
      <c r="CZ14" s="25">
        <v>0.38</v>
      </c>
      <c r="DA14" s="24">
        <v>44834</v>
      </c>
      <c r="DB14" s="25">
        <v>92.77</v>
      </c>
      <c r="DC14" s="22"/>
      <c r="DD14" s="25">
        <v>5.92</v>
      </c>
      <c r="DE14" s="26">
        <v>16</v>
      </c>
      <c r="DF14" s="25">
        <v>7.93</v>
      </c>
      <c r="DG14" s="25">
        <v>8.2200000000000006</v>
      </c>
      <c r="DH14" s="25"/>
      <c r="DI14" s="25">
        <v>7.76</v>
      </c>
      <c r="DJ14" s="26"/>
      <c r="DK14" s="25">
        <v>15.46</v>
      </c>
      <c r="DL14" s="25">
        <v>19.62</v>
      </c>
      <c r="DM14" s="25"/>
      <c r="DN14" s="25">
        <v>68.930000000000007</v>
      </c>
      <c r="DO14" s="25">
        <v>4.47</v>
      </c>
      <c r="DP14" s="25">
        <v>4.09</v>
      </c>
      <c r="DQ14" s="25">
        <v>0.91</v>
      </c>
      <c r="DR14" s="25">
        <v>2.76</v>
      </c>
      <c r="DS14" s="25"/>
      <c r="DT14" s="25"/>
      <c r="DU14" s="25">
        <v>148.77000000000001</v>
      </c>
      <c r="DV14" s="25">
        <v>145.02000000000001</v>
      </c>
      <c r="DW14" s="25">
        <v>0</v>
      </c>
      <c r="DX14" s="25"/>
      <c r="DY14" s="25">
        <v>9.2899999999999991</v>
      </c>
      <c r="DZ14" s="25">
        <v>0</v>
      </c>
      <c r="EA14" s="25">
        <v>0.43</v>
      </c>
      <c r="EB14" s="25">
        <v>0</v>
      </c>
      <c r="EC14" s="25">
        <v>0</v>
      </c>
      <c r="ED14" s="25">
        <v>0</v>
      </c>
      <c r="EE14" s="25">
        <v>2.81</v>
      </c>
      <c r="EF14" s="25">
        <v>0</v>
      </c>
      <c r="EG14" s="25">
        <v>3.86</v>
      </c>
      <c r="EH14" s="25">
        <v>15.3</v>
      </c>
      <c r="EI14" s="25">
        <v>11.97</v>
      </c>
      <c r="EJ14" s="25"/>
      <c r="EK14" s="25"/>
      <c r="EL14" s="25"/>
      <c r="EM14" s="25"/>
      <c r="EN14" s="25"/>
      <c r="EO14" s="25"/>
      <c r="EP14" s="25">
        <v>0</v>
      </c>
      <c r="EQ14" s="25">
        <v>8.0500000000000007</v>
      </c>
      <c r="ER14" s="25">
        <v>0</v>
      </c>
      <c r="ES14" s="25">
        <v>5.5</v>
      </c>
      <c r="ET14" s="25">
        <v>0</v>
      </c>
      <c r="EU14" s="25">
        <v>0.23</v>
      </c>
      <c r="EV14" s="26"/>
      <c r="EW14" s="23" t="s">
        <v>346</v>
      </c>
      <c r="EX14" s="25">
        <v>30.5</v>
      </c>
      <c r="EY14" s="25">
        <v>40.950000000000003</v>
      </c>
      <c r="EZ14" s="25">
        <v>28.54</v>
      </c>
      <c r="FA14" s="25"/>
      <c r="FB14" s="25"/>
      <c r="FC14" s="26">
        <v>15</v>
      </c>
      <c r="FD14" s="26"/>
      <c r="FE14" s="26">
        <v>77</v>
      </c>
      <c r="FF14" s="26">
        <v>8</v>
      </c>
      <c r="FG14" s="26"/>
      <c r="FH14" s="26">
        <v>51</v>
      </c>
      <c r="FI14" s="25">
        <v>15.23</v>
      </c>
      <c r="FJ14" s="25">
        <v>2.78</v>
      </c>
      <c r="FK14" s="25">
        <v>38.1</v>
      </c>
      <c r="FL14" s="25">
        <v>0</v>
      </c>
      <c r="FM14" s="25">
        <v>8.68</v>
      </c>
      <c r="FN14" s="25">
        <v>15.55</v>
      </c>
      <c r="FO14" s="25">
        <v>2.57</v>
      </c>
      <c r="FP14" s="25">
        <v>40.450000000000003</v>
      </c>
      <c r="FQ14" s="25">
        <v>0</v>
      </c>
      <c r="FR14" s="23" t="s">
        <v>345</v>
      </c>
      <c r="FS14" s="23" t="s">
        <v>345</v>
      </c>
      <c r="FT14" s="23"/>
      <c r="FU14" s="23" t="s">
        <v>345</v>
      </c>
      <c r="FV14" s="23" t="s">
        <v>347</v>
      </c>
      <c r="FW14" s="23" t="s">
        <v>347</v>
      </c>
      <c r="FX14" s="23" t="s">
        <v>347</v>
      </c>
      <c r="FY14" s="23" t="s">
        <v>347</v>
      </c>
      <c r="FZ14" s="23" t="s">
        <v>347</v>
      </c>
      <c r="GA14" s="23" t="s">
        <v>347</v>
      </c>
      <c r="GB14" s="23"/>
      <c r="GC14" s="23"/>
      <c r="GD14" s="23"/>
      <c r="GE14" s="23"/>
      <c r="GF14" s="23" t="s">
        <v>345</v>
      </c>
      <c r="GG14" s="23" t="s">
        <v>345</v>
      </c>
      <c r="GH14" s="23" t="s">
        <v>347</v>
      </c>
      <c r="GI14" s="23" t="s">
        <v>345</v>
      </c>
      <c r="GJ14" s="23" t="s">
        <v>345</v>
      </c>
      <c r="GK14" s="23" t="s">
        <v>347</v>
      </c>
      <c r="GL14" s="23" t="s">
        <v>345</v>
      </c>
      <c r="GM14" s="23" t="s">
        <v>347</v>
      </c>
      <c r="GN14" s="23" t="s">
        <v>347</v>
      </c>
      <c r="GO14" s="23" t="s">
        <v>347</v>
      </c>
      <c r="GP14" s="23" t="s">
        <v>347</v>
      </c>
      <c r="GQ14" s="23" t="s">
        <v>347</v>
      </c>
      <c r="GR14" s="23" t="s">
        <v>347</v>
      </c>
      <c r="GS14" s="23" t="s">
        <v>347</v>
      </c>
      <c r="GT14" s="23" t="s">
        <v>345</v>
      </c>
      <c r="GU14" s="23" t="s">
        <v>345</v>
      </c>
      <c r="GV14" s="23" t="s">
        <v>345</v>
      </c>
      <c r="GW14" s="23" t="s">
        <v>347</v>
      </c>
      <c r="GX14" s="25">
        <v>485399.01500000001</v>
      </c>
      <c r="GY14" s="25">
        <v>-7205962.665</v>
      </c>
      <c r="GZ14" s="23" t="s">
        <v>348</v>
      </c>
      <c r="HA14" s="25">
        <v>1.4392799999999999</v>
      </c>
      <c r="HB14" s="25">
        <v>-22.9694</v>
      </c>
      <c r="HC14" s="25">
        <v>28.012810000000002</v>
      </c>
      <c r="HD14" s="25">
        <v>10.2782</v>
      </c>
      <c r="HE14" s="25">
        <v>3.0638100000000001</v>
      </c>
      <c r="HF14" s="25">
        <v>3.6487500000000002</v>
      </c>
      <c r="HG14" s="25">
        <v>-26.188483064470446</v>
      </c>
      <c r="HH14" s="25">
        <v>-26.188483064470446</v>
      </c>
      <c r="HI14" s="25">
        <v>18.508610169767525</v>
      </c>
      <c r="HJ14" s="25">
        <v>16.029546727248107</v>
      </c>
      <c r="HK14" s="25"/>
      <c r="HL14" s="23"/>
      <c r="HM14" s="23" t="s">
        <v>417</v>
      </c>
      <c r="HN14" s="26"/>
      <c r="HO14" s="22">
        <v>6</v>
      </c>
      <c r="HP14" s="23"/>
      <c r="HQ14" s="23" t="s">
        <v>385</v>
      </c>
      <c r="HR14" s="23" t="s">
        <v>386</v>
      </c>
      <c r="HS14" s="27" t="s">
        <v>390</v>
      </c>
      <c r="HT14" s="23" t="s">
        <v>930</v>
      </c>
      <c r="HU14" s="23">
        <v>44929</v>
      </c>
      <c r="HV14" s="58" t="s">
        <v>839</v>
      </c>
    </row>
    <row r="15" spans="1:230" x14ac:dyDescent="0.25">
      <c r="A15" s="23" t="s">
        <v>73</v>
      </c>
      <c r="B15" s="23" t="s">
        <v>74</v>
      </c>
      <c r="C15" s="23" t="s">
        <v>399</v>
      </c>
      <c r="D15" s="24">
        <v>39828</v>
      </c>
      <c r="E15" s="25">
        <v>918138032</v>
      </c>
      <c r="F15" s="25">
        <v>1.35</v>
      </c>
      <c r="G15" s="25"/>
      <c r="H15" s="25">
        <v>1.79</v>
      </c>
      <c r="I15" s="24">
        <v>44711</v>
      </c>
      <c r="J15" s="26">
        <v>3</v>
      </c>
      <c r="K15" s="23" t="s">
        <v>59</v>
      </c>
      <c r="L15" s="24">
        <v>44895</v>
      </c>
      <c r="M15" s="23" t="s">
        <v>342</v>
      </c>
      <c r="N15" s="24">
        <v>44865</v>
      </c>
      <c r="O15" s="22" t="s">
        <v>343</v>
      </c>
      <c r="P15" s="25">
        <v>17.120100000000001</v>
      </c>
      <c r="Q15" s="25">
        <v>16.64</v>
      </c>
      <c r="R15" s="26">
        <v>3</v>
      </c>
      <c r="S15" s="26">
        <v>56</v>
      </c>
      <c r="T15" s="23"/>
      <c r="U15" s="25"/>
      <c r="V15" s="26"/>
      <c r="W15" s="26"/>
      <c r="X15" s="23"/>
      <c r="Y15" s="25"/>
      <c r="Z15" s="26"/>
      <c r="AA15" s="26"/>
      <c r="AB15" s="23"/>
      <c r="AC15" s="25">
        <v>2.83</v>
      </c>
      <c r="AD15" s="26"/>
      <c r="AE15" s="26"/>
      <c r="AF15" s="23"/>
      <c r="AG15" s="25">
        <v>6.38</v>
      </c>
      <c r="AH15" s="26"/>
      <c r="AI15" s="26"/>
      <c r="AJ15" s="23"/>
      <c r="AK15" s="25">
        <v>5.82</v>
      </c>
      <c r="AL15" s="26"/>
      <c r="AM15" s="26"/>
      <c r="AN15" s="25">
        <v>92.566860000000005</v>
      </c>
      <c r="AO15" s="26">
        <v>161</v>
      </c>
      <c r="AP15" s="26"/>
      <c r="AQ15" s="25">
        <v>92.022329999999997</v>
      </c>
      <c r="AR15" s="26">
        <v>157</v>
      </c>
      <c r="AS15" s="26">
        <v>904</v>
      </c>
      <c r="AT15" s="25">
        <v>4.7588200000000001</v>
      </c>
      <c r="AU15" s="25">
        <v>71.18817</v>
      </c>
      <c r="AV15" s="25">
        <v>21.77149</v>
      </c>
      <c r="AW15" s="25">
        <v>1.85466</v>
      </c>
      <c r="AX15" s="25">
        <v>0.42686000000000002</v>
      </c>
      <c r="AY15" s="25">
        <v>19.626480000000001</v>
      </c>
      <c r="AZ15" s="25"/>
      <c r="BA15" s="25"/>
      <c r="BB15" s="25">
        <v>4.34802</v>
      </c>
      <c r="BC15" s="25">
        <v>7.8072299999999997</v>
      </c>
      <c r="BD15" s="25">
        <v>6.5544399999999996</v>
      </c>
      <c r="BE15" s="26"/>
      <c r="BF15" s="26"/>
      <c r="BG15" s="26"/>
      <c r="BH15" s="25">
        <v>0</v>
      </c>
      <c r="BI15" s="26">
        <v>0</v>
      </c>
      <c r="BJ15" s="25">
        <v>0</v>
      </c>
      <c r="BK15" s="25">
        <v>5.6882999999999999</v>
      </c>
      <c r="BL15" s="26">
        <v>1</v>
      </c>
      <c r="BM15" s="25">
        <v>3.8</v>
      </c>
      <c r="BN15" s="25">
        <v>22.338809999999999</v>
      </c>
      <c r="BO15" s="26">
        <v>23</v>
      </c>
      <c r="BP15" s="25">
        <v>27.21</v>
      </c>
      <c r="BQ15" s="25">
        <v>6.4309099999999999</v>
      </c>
      <c r="BR15" s="26">
        <v>6</v>
      </c>
      <c r="BS15" s="25">
        <v>11.84</v>
      </c>
      <c r="BT15" s="25">
        <v>0</v>
      </c>
      <c r="BU15" s="26">
        <v>0</v>
      </c>
      <c r="BV15" s="25">
        <v>1.1299999999999999</v>
      </c>
      <c r="BW15" s="25">
        <v>0</v>
      </c>
      <c r="BX15" s="26">
        <v>0</v>
      </c>
      <c r="BY15" s="25">
        <v>0</v>
      </c>
      <c r="BZ15" s="25">
        <v>0</v>
      </c>
      <c r="CA15" s="26">
        <v>0</v>
      </c>
      <c r="CB15" s="25">
        <v>0.21</v>
      </c>
      <c r="CC15" s="25">
        <v>0</v>
      </c>
      <c r="CD15" s="26">
        <v>0</v>
      </c>
      <c r="CE15" s="25">
        <v>0.46</v>
      </c>
      <c r="CF15" s="25">
        <v>0</v>
      </c>
      <c r="CG15" s="26">
        <v>0</v>
      </c>
      <c r="CH15" s="25">
        <v>1.55</v>
      </c>
      <c r="CI15" s="25">
        <v>3.8769999999999999E-2</v>
      </c>
      <c r="CJ15" s="26">
        <v>4</v>
      </c>
      <c r="CK15" s="25">
        <v>1.88</v>
      </c>
      <c r="CL15" s="25">
        <v>0</v>
      </c>
      <c r="CM15" s="26">
        <v>0</v>
      </c>
      <c r="CN15" s="25">
        <v>0.04</v>
      </c>
      <c r="CO15" s="25">
        <v>0</v>
      </c>
      <c r="CP15" s="26">
        <v>0</v>
      </c>
      <c r="CQ15" s="25">
        <v>0.88</v>
      </c>
      <c r="CR15" s="25">
        <v>0</v>
      </c>
      <c r="CS15" s="26">
        <v>0</v>
      </c>
      <c r="CT15" s="25">
        <v>1.06</v>
      </c>
      <c r="CU15" s="25">
        <v>0</v>
      </c>
      <c r="CV15" s="26">
        <v>0</v>
      </c>
      <c r="CW15" s="25">
        <v>0.38</v>
      </c>
      <c r="CX15" s="25">
        <v>0</v>
      </c>
      <c r="CY15" s="26">
        <v>0</v>
      </c>
      <c r="CZ15" s="25">
        <v>0.38</v>
      </c>
      <c r="DA15" s="24">
        <v>44834</v>
      </c>
      <c r="DB15" s="25">
        <v>84.39</v>
      </c>
      <c r="DC15" s="22" t="s">
        <v>345</v>
      </c>
      <c r="DD15" s="25">
        <v>3.87</v>
      </c>
      <c r="DE15" s="26">
        <v>30</v>
      </c>
      <c r="DF15" s="25">
        <v>5.22</v>
      </c>
      <c r="DG15" s="25">
        <v>5.2</v>
      </c>
      <c r="DH15" s="25">
        <v>3.92</v>
      </c>
      <c r="DI15" s="25">
        <v>5.2</v>
      </c>
      <c r="DJ15" s="26">
        <v>30</v>
      </c>
      <c r="DK15" s="25">
        <v>10.53</v>
      </c>
      <c r="DL15" s="25">
        <v>13.04</v>
      </c>
      <c r="DM15" s="25"/>
      <c r="DN15" s="25">
        <v>67.180000000000007</v>
      </c>
      <c r="DO15" s="25">
        <v>2.77</v>
      </c>
      <c r="DP15" s="25">
        <v>3.28</v>
      </c>
      <c r="DQ15" s="25">
        <v>0.82</v>
      </c>
      <c r="DR15" s="25">
        <v>1.55</v>
      </c>
      <c r="DS15" s="25"/>
      <c r="DT15" s="25"/>
      <c r="DU15" s="25">
        <v>80.33</v>
      </c>
      <c r="DV15" s="25">
        <v>76.22</v>
      </c>
      <c r="DW15" s="25">
        <v>0.05</v>
      </c>
      <c r="DX15" s="25">
        <v>0.05</v>
      </c>
      <c r="DY15" s="25">
        <v>3.35</v>
      </c>
      <c r="DZ15" s="25">
        <v>0</v>
      </c>
      <c r="EA15" s="25">
        <v>0.06</v>
      </c>
      <c r="EB15" s="25">
        <v>0</v>
      </c>
      <c r="EC15" s="25">
        <v>0</v>
      </c>
      <c r="ED15" s="25">
        <v>0</v>
      </c>
      <c r="EE15" s="25">
        <v>1.34</v>
      </c>
      <c r="EF15" s="25">
        <v>0</v>
      </c>
      <c r="EG15" s="25">
        <v>1.62</v>
      </c>
      <c r="EH15" s="25">
        <v>14.18</v>
      </c>
      <c r="EI15" s="25">
        <v>6.88</v>
      </c>
      <c r="EJ15" s="25"/>
      <c r="EK15" s="25"/>
      <c r="EL15" s="25"/>
      <c r="EM15" s="25"/>
      <c r="EN15" s="25"/>
      <c r="EO15" s="25"/>
      <c r="EP15" s="25">
        <v>0.05</v>
      </c>
      <c r="EQ15" s="25">
        <v>2.38</v>
      </c>
      <c r="ER15" s="25">
        <v>0.02</v>
      </c>
      <c r="ES15" s="25">
        <v>2.04</v>
      </c>
      <c r="ET15" s="25">
        <v>0</v>
      </c>
      <c r="EU15" s="25">
        <v>0.31</v>
      </c>
      <c r="EV15" s="26"/>
      <c r="EW15" s="23" t="s">
        <v>346</v>
      </c>
      <c r="EX15" s="25">
        <v>48.6</v>
      </c>
      <c r="EY15" s="25">
        <v>39.96</v>
      </c>
      <c r="EZ15" s="25">
        <v>11.39</v>
      </c>
      <c r="FA15" s="25">
        <v>0.05</v>
      </c>
      <c r="FB15" s="25"/>
      <c r="FC15" s="26">
        <v>33</v>
      </c>
      <c r="FD15" s="26"/>
      <c r="FE15" s="26">
        <v>27</v>
      </c>
      <c r="FF15" s="26">
        <v>36</v>
      </c>
      <c r="FG15" s="26"/>
      <c r="FH15" s="26">
        <v>51</v>
      </c>
      <c r="FI15" s="25">
        <v>12.72</v>
      </c>
      <c r="FJ15" s="25">
        <v>2.52</v>
      </c>
      <c r="FK15" s="25">
        <v>21.5</v>
      </c>
      <c r="FL15" s="25">
        <v>0</v>
      </c>
      <c r="FM15" s="25">
        <v>2.86</v>
      </c>
      <c r="FN15" s="25">
        <v>11.71</v>
      </c>
      <c r="FO15" s="25">
        <v>2.25</v>
      </c>
      <c r="FP15" s="25">
        <v>19.100000000000001</v>
      </c>
      <c r="FQ15" s="25">
        <v>0</v>
      </c>
      <c r="FR15" s="23" t="s">
        <v>345</v>
      </c>
      <c r="FS15" s="23" t="s">
        <v>345</v>
      </c>
      <c r="FT15" s="23"/>
      <c r="FU15" s="23" t="s">
        <v>345</v>
      </c>
      <c r="FV15" s="23" t="s">
        <v>347</v>
      </c>
      <c r="FW15" s="23" t="s">
        <v>347</v>
      </c>
      <c r="FX15" s="23" t="s">
        <v>347</v>
      </c>
      <c r="FY15" s="23" t="s">
        <v>347</v>
      </c>
      <c r="FZ15" s="23" t="s">
        <v>347</v>
      </c>
      <c r="GA15" s="23" t="s">
        <v>347</v>
      </c>
      <c r="GB15" s="23"/>
      <c r="GC15" s="23"/>
      <c r="GD15" s="23"/>
      <c r="GE15" s="23"/>
      <c r="GF15" s="23" t="s">
        <v>345</v>
      </c>
      <c r="GG15" s="23" t="s">
        <v>347</v>
      </c>
      <c r="GH15" s="23" t="s">
        <v>347</v>
      </c>
      <c r="GI15" s="23" t="s">
        <v>347</v>
      </c>
      <c r="GJ15" s="23" t="s">
        <v>347</v>
      </c>
      <c r="GK15" s="23" t="s">
        <v>347</v>
      </c>
      <c r="GL15" s="23" t="s">
        <v>347</v>
      </c>
      <c r="GM15" s="23" t="s">
        <v>347</v>
      </c>
      <c r="GN15" s="23" t="s">
        <v>347</v>
      </c>
      <c r="GO15" s="23" t="s">
        <v>347</v>
      </c>
      <c r="GP15" s="23" t="s">
        <v>347</v>
      </c>
      <c r="GQ15" s="23" t="s">
        <v>347</v>
      </c>
      <c r="GR15" s="23" t="s">
        <v>347</v>
      </c>
      <c r="GS15" s="23" t="s">
        <v>347</v>
      </c>
      <c r="GT15" s="23" t="s">
        <v>347</v>
      </c>
      <c r="GU15" s="23" t="s">
        <v>345</v>
      </c>
      <c r="GV15" s="23" t="s">
        <v>347</v>
      </c>
      <c r="GW15" s="23" t="s">
        <v>347</v>
      </c>
      <c r="GX15" s="25">
        <v>41899738.277999997</v>
      </c>
      <c r="GY15" s="25">
        <v>59253866.511</v>
      </c>
      <c r="GZ15" s="23" t="s">
        <v>348</v>
      </c>
      <c r="HA15" s="25">
        <v>1.5445</v>
      </c>
      <c r="HB15" s="25">
        <v>-18.375409999999999</v>
      </c>
      <c r="HC15" s="25">
        <v>20.179349999999999</v>
      </c>
      <c r="HD15" s="25">
        <v>8.1580200000000005</v>
      </c>
      <c r="HE15" s="25">
        <v>2.3613900000000001</v>
      </c>
      <c r="HF15" s="25">
        <v>4.0168600000000003</v>
      </c>
      <c r="HG15" s="25">
        <v>-24.246142871323471</v>
      </c>
      <c r="HH15" s="25">
        <v>-24.24614287132346</v>
      </c>
      <c r="HI15" s="25">
        <v>18.929969738904497</v>
      </c>
      <c r="HJ15" s="25">
        <v>16.047044892840319</v>
      </c>
      <c r="HK15" s="25"/>
      <c r="HL15" s="23">
        <v>-29.77</v>
      </c>
      <c r="HM15" s="23" t="s">
        <v>931</v>
      </c>
      <c r="HN15" s="26"/>
      <c r="HO15" s="22">
        <v>6</v>
      </c>
      <c r="HP15" s="23" t="s">
        <v>345</v>
      </c>
      <c r="HQ15" s="23" t="s">
        <v>385</v>
      </c>
      <c r="HR15" s="23" t="s">
        <v>386</v>
      </c>
      <c r="HS15" s="27" t="s">
        <v>390</v>
      </c>
      <c r="HT15" s="23" t="s">
        <v>404</v>
      </c>
      <c r="HU15" s="23">
        <v>44929</v>
      </c>
      <c r="HV15" s="58" t="s">
        <v>45</v>
      </c>
    </row>
    <row r="16" spans="1:230" x14ac:dyDescent="0.25">
      <c r="A16" s="23" t="s">
        <v>449</v>
      </c>
      <c r="B16" s="23" t="s">
        <v>450</v>
      </c>
      <c r="C16" s="23" t="s">
        <v>451</v>
      </c>
      <c r="D16" s="24">
        <v>43013</v>
      </c>
      <c r="E16" s="25">
        <v>2946173502</v>
      </c>
      <c r="F16" s="25">
        <v>1.75</v>
      </c>
      <c r="G16" s="25"/>
      <c r="H16" s="25">
        <v>1.97</v>
      </c>
      <c r="I16" s="24">
        <v>44644</v>
      </c>
      <c r="J16" s="26">
        <v>4</v>
      </c>
      <c r="K16" s="23" t="s">
        <v>57</v>
      </c>
      <c r="L16" s="24">
        <v>44895</v>
      </c>
      <c r="M16" s="23" t="s">
        <v>324</v>
      </c>
      <c r="N16" s="24">
        <v>44865</v>
      </c>
      <c r="O16" s="22" t="s">
        <v>344</v>
      </c>
      <c r="P16" s="25">
        <v>19.95158</v>
      </c>
      <c r="Q16" s="25">
        <v>19.489999999999998</v>
      </c>
      <c r="R16" s="26">
        <v>10</v>
      </c>
      <c r="S16" s="26">
        <v>32</v>
      </c>
      <c r="T16" s="23"/>
      <c r="U16" s="25"/>
      <c r="V16" s="26"/>
      <c r="W16" s="26"/>
      <c r="X16" s="23"/>
      <c r="Y16" s="25"/>
      <c r="Z16" s="26"/>
      <c r="AA16" s="26"/>
      <c r="AB16" s="23"/>
      <c r="AC16" s="25">
        <v>6.23</v>
      </c>
      <c r="AD16" s="26"/>
      <c r="AE16" s="26"/>
      <c r="AF16" s="23"/>
      <c r="AG16" s="25">
        <v>7.07</v>
      </c>
      <c r="AH16" s="26"/>
      <c r="AI16" s="26"/>
      <c r="AJ16" s="23"/>
      <c r="AK16" s="25">
        <v>5.23</v>
      </c>
      <c r="AL16" s="26"/>
      <c r="AM16" s="26"/>
      <c r="AN16" s="25">
        <v>99.75591</v>
      </c>
      <c r="AO16" s="26">
        <v>55</v>
      </c>
      <c r="AP16" s="26"/>
      <c r="AQ16" s="25">
        <v>99.75591</v>
      </c>
      <c r="AR16" s="26">
        <v>55</v>
      </c>
      <c r="AS16" s="26">
        <v>91</v>
      </c>
      <c r="AT16" s="25">
        <v>9.9296000000000006</v>
      </c>
      <c r="AU16" s="25">
        <v>37.471519999999998</v>
      </c>
      <c r="AV16" s="25">
        <v>48.546819999999997</v>
      </c>
      <c r="AW16" s="25">
        <v>4.05206</v>
      </c>
      <c r="AX16" s="25">
        <v>0</v>
      </c>
      <c r="AY16" s="25">
        <v>23.021329999999999</v>
      </c>
      <c r="AZ16" s="25"/>
      <c r="BA16" s="25"/>
      <c r="BB16" s="25">
        <v>7.3834799999999996</v>
      </c>
      <c r="BC16" s="25">
        <v>7.3251600000000003</v>
      </c>
      <c r="BD16" s="25">
        <v>5.0558699999999996</v>
      </c>
      <c r="BE16" s="26"/>
      <c r="BF16" s="26"/>
      <c r="BG16" s="26"/>
      <c r="BH16" s="25">
        <v>0</v>
      </c>
      <c r="BI16" s="26">
        <v>0</v>
      </c>
      <c r="BJ16" s="25">
        <v>0</v>
      </c>
      <c r="BK16" s="25">
        <v>0</v>
      </c>
      <c r="BL16" s="26">
        <v>0</v>
      </c>
      <c r="BM16" s="25">
        <v>0.01</v>
      </c>
      <c r="BN16" s="25">
        <v>0</v>
      </c>
      <c r="BO16" s="26">
        <v>0</v>
      </c>
      <c r="BP16" s="25">
        <v>0.64</v>
      </c>
      <c r="BQ16" s="25">
        <v>0</v>
      </c>
      <c r="BR16" s="26">
        <v>0</v>
      </c>
      <c r="BS16" s="25">
        <v>1.64</v>
      </c>
      <c r="BT16" s="25">
        <v>0</v>
      </c>
      <c r="BU16" s="26">
        <v>0</v>
      </c>
      <c r="BV16" s="25">
        <v>0.75</v>
      </c>
      <c r="BW16" s="25">
        <v>0</v>
      </c>
      <c r="BX16" s="26">
        <v>0</v>
      </c>
      <c r="BY16" s="25">
        <v>0</v>
      </c>
      <c r="BZ16" s="25">
        <v>0</v>
      </c>
      <c r="CA16" s="26">
        <v>0</v>
      </c>
      <c r="CB16" s="25">
        <v>0</v>
      </c>
      <c r="CC16" s="25">
        <v>0</v>
      </c>
      <c r="CD16" s="26">
        <v>0</v>
      </c>
      <c r="CE16" s="25">
        <v>0</v>
      </c>
      <c r="CF16" s="25">
        <v>0</v>
      </c>
      <c r="CG16" s="26">
        <v>0</v>
      </c>
      <c r="CH16" s="25">
        <v>0.92</v>
      </c>
      <c r="CI16" s="25">
        <v>12.10281</v>
      </c>
      <c r="CJ16" s="26">
        <v>4</v>
      </c>
      <c r="CK16" s="25">
        <v>14.77</v>
      </c>
      <c r="CL16" s="25">
        <v>0</v>
      </c>
      <c r="CM16" s="26">
        <v>0</v>
      </c>
      <c r="CN16" s="25">
        <v>0.02</v>
      </c>
      <c r="CO16" s="25">
        <v>0</v>
      </c>
      <c r="CP16" s="26">
        <v>0</v>
      </c>
      <c r="CQ16" s="25">
        <v>0.05</v>
      </c>
      <c r="CR16" s="25">
        <v>0</v>
      </c>
      <c r="CS16" s="26">
        <v>0</v>
      </c>
      <c r="CT16" s="25">
        <v>0.12</v>
      </c>
      <c r="CU16" s="25">
        <v>2.9191099999999999</v>
      </c>
      <c r="CV16" s="26">
        <v>1</v>
      </c>
      <c r="CW16" s="25">
        <v>10.77</v>
      </c>
      <c r="CX16" s="25">
        <v>0</v>
      </c>
      <c r="CY16" s="26">
        <v>0</v>
      </c>
      <c r="CZ16" s="25">
        <v>0.03</v>
      </c>
      <c r="DA16" s="24">
        <v>44834</v>
      </c>
      <c r="DB16" s="25">
        <v>89.29</v>
      </c>
      <c r="DC16" s="22" t="s">
        <v>347</v>
      </c>
      <c r="DD16" s="25">
        <v>9.01</v>
      </c>
      <c r="DE16" s="26">
        <v>21</v>
      </c>
      <c r="DF16" s="25">
        <v>11.51</v>
      </c>
      <c r="DG16" s="25">
        <v>9.7899999999999991</v>
      </c>
      <c r="DH16" s="25">
        <v>10.29</v>
      </c>
      <c r="DI16" s="25">
        <v>11.59</v>
      </c>
      <c r="DJ16" s="26">
        <v>33</v>
      </c>
      <c r="DK16" s="25">
        <v>18.46</v>
      </c>
      <c r="DL16" s="25">
        <v>23.33</v>
      </c>
      <c r="DM16" s="25">
        <v>56.93</v>
      </c>
      <c r="DN16" s="25">
        <v>56.53</v>
      </c>
      <c r="DO16" s="25">
        <v>6.45</v>
      </c>
      <c r="DP16" s="25">
        <v>9.36</v>
      </c>
      <c r="DQ16" s="25">
        <v>1.27</v>
      </c>
      <c r="DR16" s="25">
        <v>1.53</v>
      </c>
      <c r="DS16" s="25"/>
      <c r="DT16" s="25"/>
      <c r="DU16" s="25">
        <v>460.26</v>
      </c>
      <c r="DV16" s="25">
        <v>851.56</v>
      </c>
      <c r="DW16" s="25">
        <v>42.38</v>
      </c>
      <c r="DX16" s="25">
        <v>43.65</v>
      </c>
      <c r="DY16" s="25">
        <v>46.13</v>
      </c>
      <c r="DZ16" s="25">
        <v>3.01</v>
      </c>
      <c r="EA16" s="25">
        <v>10.039999999999999</v>
      </c>
      <c r="EB16" s="25">
        <v>0</v>
      </c>
      <c r="EC16" s="25">
        <v>0.03</v>
      </c>
      <c r="ED16" s="25">
        <v>6.08</v>
      </c>
      <c r="EE16" s="25">
        <v>0.4</v>
      </c>
      <c r="EF16" s="25">
        <v>3.05</v>
      </c>
      <c r="EG16" s="25">
        <v>0.21</v>
      </c>
      <c r="EH16" s="25">
        <v>21.46</v>
      </c>
      <c r="EI16" s="25">
        <v>21.74</v>
      </c>
      <c r="EJ16" s="25"/>
      <c r="EK16" s="25"/>
      <c r="EL16" s="25"/>
      <c r="EM16" s="25"/>
      <c r="EN16" s="25"/>
      <c r="EO16" s="25"/>
      <c r="EP16" s="25">
        <v>25.56</v>
      </c>
      <c r="EQ16" s="25">
        <v>31.89</v>
      </c>
      <c r="ER16" s="25">
        <v>21.39</v>
      </c>
      <c r="ES16" s="25">
        <v>19.420000000000002</v>
      </c>
      <c r="ET16" s="25">
        <v>0</v>
      </c>
      <c r="EU16" s="25">
        <v>0.03</v>
      </c>
      <c r="EV16" s="26"/>
      <c r="EW16" s="23" t="s">
        <v>346</v>
      </c>
      <c r="EX16" s="25">
        <v>20.87</v>
      </c>
      <c r="EY16" s="25">
        <v>37.119999999999997</v>
      </c>
      <c r="EZ16" s="25">
        <v>42.01</v>
      </c>
      <c r="FA16" s="25"/>
      <c r="FB16" s="25"/>
      <c r="FC16" s="26">
        <v>20</v>
      </c>
      <c r="FD16" s="26">
        <v>60</v>
      </c>
      <c r="FE16" s="26">
        <v>15</v>
      </c>
      <c r="FF16" s="26">
        <v>36</v>
      </c>
      <c r="FG16" s="26"/>
      <c r="FH16" s="26">
        <v>30</v>
      </c>
      <c r="FI16" s="25">
        <v>21.78</v>
      </c>
      <c r="FJ16" s="25">
        <v>4.26</v>
      </c>
      <c r="FK16" s="25">
        <v>71.38</v>
      </c>
      <c r="FL16" s="25">
        <v>0</v>
      </c>
      <c r="FM16" s="25">
        <v>44.12</v>
      </c>
      <c r="FN16" s="25">
        <v>21.25</v>
      </c>
      <c r="FO16" s="25">
        <v>4.0599999999999996</v>
      </c>
      <c r="FP16" s="25">
        <v>69.78</v>
      </c>
      <c r="FQ16" s="25">
        <v>0</v>
      </c>
      <c r="FR16" s="23" t="s">
        <v>345</v>
      </c>
      <c r="FS16" s="23" t="s">
        <v>345</v>
      </c>
      <c r="FT16" s="23"/>
      <c r="FU16" s="23" t="s">
        <v>345</v>
      </c>
      <c r="FV16" s="23" t="s">
        <v>347</v>
      </c>
      <c r="FW16" s="23" t="s">
        <v>347</v>
      </c>
      <c r="FX16" s="23" t="s">
        <v>347</v>
      </c>
      <c r="FY16" s="23" t="s">
        <v>347</v>
      </c>
      <c r="FZ16" s="23" t="s">
        <v>347</v>
      </c>
      <c r="GA16" s="23" t="s">
        <v>347</v>
      </c>
      <c r="GB16" s="23"/>
      <c r="GC16" s="23"/>
      <c r="GD16" s="23"/>
      <c r="GE16" s="23"/>
      <c r="GF16" s="23" t="s">
        <v>345</v>
      </c>
      <c r="GG16" s="23" t="s">
        <v>345</v>
      </c>
      <c r="GH16" s="23" t="s">
        <v>347</v>
      </c>
      <c r="GI16" s="23" t="s">
        <v>345</v>
      </c>
      <c r="GJ16" s="23" t="s">
        <v>345</v>
      </c>
      <c r="GK16" s="23" t="s">
        <v>347</v>
      </c>
      <c r="GL16" s="23" t="s">
        <v>345</v>
      </c>
      <c r="GM16" s="23" t="s">
        <v>347</v>
      </c>
      <c r="GN16" s="23" t="s">
        <v>345</v>
      </c>
      <c r="GO16" s="23" t="s">
        <v>347</v>
      </c>
      <c r="GP16" s="23" t="s">
        <v>347</v>
      </c>
      <c r="GQ16" s="23" t="s">
        <v>345</v>
      </c>
      <c r="GR16" s="23" t="s">
        <v>347</v>
      </c>
      <c r="GS16" s="23" t="s">
        <v>347</v>
      </c>
      <c r="GT16" s="23" t="s">
        <v>345</v>
      </c>
      <c r="GU16" s="23" t="s">
        <v>345</v>
      </c>
      <c r="GV16" s="23" t="s">
        <v>345</v>
      </c>
      <c r="GW16" s="23" t="s">
        <v>347</v>
      </c>
      <c r="GX16" s="25">
        <v>-19916784.991999999</v>
      </c>
      <c r="GY16" s="25">
        <v>1675249388.664</v>
      </c>
      <c r="GZ16" s="23" t="s">
        <v>348</v>
      </c>
      <c r="HA16" s="25">
        <v>1.5659099999999999</v>
      </c>
      <c r="HB16" s="25">
        <v>-3.73047</v>
      </c>
      <c r="HC16" s="25">
        <v>22.266200000000001</v>
      </c>
      <c r="HD16" s="25">
        <v>-6.3448000000000002</v>
      </c>
      <c r="HE16" s="25">
        <v>3.9412799999999999</v>
      </c>
      <c r="HF16" s="25">
        <v>8.5156500000000008</v>
      </c>
      <c r="HG16" s="25">
        <v>-24.900280854450006</v>
      </c>
      <c r="HH16" s="25">
        <v>-24.900280854450006</v>
      </c>
      <c r="HI16" s="25">
        <v>20.133135058416062</v>
      </c>
      <c r="HJ16" s="25">
        <v>16.718733032905881</v>
      </c>
      <c r="HK16" s="25"/>
      <c r="HL16" s="23"/>
      <c r="HM16" s="23" t="s">
        <v>37</v>
      </c>
      <c r="HN16" s="26"/>
      <c r="HO16" s="22">
        <v>6</v>
      </c>
      <c r="HP16" s="23"/>
      <c r="HQ16" s="23" t="s">
        <v>385</v>
      </c>
      <c r="HR16" s="23" t="s">
        <v>386</v>
      </c>
      <c r="HS16" s="27" t="s">
        <v>387</v>
      </c>
      <c r="HT16" s="23" t="s">
        <v>452</v>
      </c>
      <c r="HU16" s="23">
        <v>44930</v>
      </c>
      <c r="HV16" s="58" t="s">
        <v>838</v>
      </c>
    </row>
    <row r="17" spans="1:230" x14ac:dyDescent="0.25">
      <c r="A17" s="23" t="s">
        <v>405</v>
      </c>
      <c r="B17" s="23" t="s">
        <v>406</v>
      </c>
      <c r="C17" s="23" t="s">
        <v>393</v>
      </c>
      <c r="D17" s="24">
        <v>39720</v>
      </c>
      <c r="E17" s="25">
        <v>1392059621</v>
      </c>
      <c r="F17" s="25">
        <v>1.6</v>
      </c>
      <c r="G17" s="25"/>
      <c r="H17" s="25">
        <v>2.0139399999999998</v>
      </c>
      <c r="I17" s="24">
        <v>44771</v>
      </c>
      <c r="J17" s="26">
        <v>4</v>
      </c>
      <c r="K17" s="23" t="s">
        <v>473</v>
      </c>
      <c r="L17" s="24">
        <v>44865</v>
      </c>
      <c r="M17" s="23" t="s">
        <v>407</v>
      </c>
      <c r="N17" s="24">
        <v>44865</v>
      </c>
      <c r="O17" s="22" t="s">
        <v>343</v>
      </c>
      <c r="P17" s="25">
        <v>19.184239999999999</v>
      </c>
      <c r="Q17" s="25">
        <v>18.93</v>
      </c>
      <c r="R17" s="26">
        <v>3</v>
      </c>
      <c r="S17" s="26">
        <v>6</v>
      </c>
      <c r="T17" s="23"/>
      <c r="U17" s="25"/>
      <c r="V17" s="26"/>
      <c r="W17" s="26"/>
      <c r="X17" s="23"/>
      <c r="Y17" s="25"/>
      <c r="Z17" s="26"/>
      <c r="AA17" s="26"/>
      <c r="AB17" s="23"/>
      <c r="AC17" s="25">
        <v>8.07</v>
      </c>
      <c r="AD17" s="26"/>
      <c r="AE17" s="26"/>
      <c r="AF17" s="23"/>
      <c r="AG17" s="25">
        <v>3.74</v>
      </c>
      <c r="AH17" s="26"/>
      <c r="AI17" s="26"/>
      <c r="AJ17" s="23"/>
      <c r="AK17" s="25">
        <v>4.29</v>
      </c>
      <c r="AL17" s="26"/>
      <c r="AM17" s="26"/>
      <c r="AN17" s="25">
        <v>98.594070000000002</v>
      </c>
      <c r="AO17" s="26">
        <v>157</v>
      </c>
      <c r="AP17" s="26"/>
      <c r="AQ17" s="25">
        <v>98.594070000000002</v>
      </c>
      <c r="AR17" s="26">
        <v>139</v>
      </c>
      <c r="AS17" s="26">
        <v>226</v>
      </c>
      <c r="AT17" s="25">
        <v>0</v>
      </c>
      <c r="AU17" s="25">
        <v>61.298609999999996</v>
      </c>
      <c r="AV17" s="25">
        <v>36.038449999999997</v>
      </c>
      <c r="AW17" s="25">
        <v>2.6593800000000001</v>
      </c>
      <c r="AX17" s="25">
        <v>3.5599999999999998E-3</v>
      </c>
      <c r="AY17" s="25">
        <v>29.204260000000001</v>
      </c>
      <c r="AZ17" s="25"/>
      <c r="BA17" s="25"/>
      <c r="BB17" s="25">
        <v>11.788729999999999</v>
      </c>
      <c r="BC17" s="25">
        <v>7.8081699999999996</v>
      </c>
      <c r="BD17" s="25">
        <v>5.9168399999999997</v>
      </c>
      <c r="BE17" s="26"/>
      <c r="BF17" s="26"/>
      <c r="BG17" s="26"/>
      <c r="BH17" s="25">
        <v>0</v>
      </c>
      <c r="BI17" s="26">
        <v>0</v>
      </c>
      <c r="BJ17" s="25">
        <v>0</v>
      </c>
      <c r="BK17" s="25">
        <v>0</v>
      </c>
      <c r="BL17" s="26">
        <v>0</v>
      </c>
      <c r="BM17" s="25">
        <v>7.0000000000000007E-2</v>
      </c>
      <c r="BN17" s="25">
        <v>12.145239999999999</v>
      </c>
      <c r="BO17" s="26">
        <v>9</v>
      </c>
      <c r="BP17" s="25">
        <v>16.579999999999998</v>
      </c>
      <c r="BQ17" s="25">
        <v>3.1607599999999998</v>
      </c>
      <c r="BR17" s="26">
        <v>1</v>
      </c>
      <c r="BS17" s="25">
        <v>1.48</v>
      </c>
      <c r="BT17" s="25">
        <v>0</v>
      </c>
      <c r="BU17" s="26">
        <v>0</v>
      </c>
      <c r="BV17" s="25">
        <v>0.15</v>
      </c>
      <c r="BW17" s="25">
        <v>0</v>
      </c>
      <c r="BX17" s="26">
        <v>0</v>
      </c>
      <c r="BY17" s="25">
        <v>0</v>
      </c>
      <c r="BZ17" s="25">
        <v>0</v>
      </c>
      <c r="CA17" s="26">
        <v>0</v>
      </c>
      <c r="CB17" s="25">
        <v>0.01</v>
      </c>
      <c r="CC17" s="25">
        <v>0</v>
      </c>
      <c r="CD17" s="26">
        <v>0</v>
      </c>
      <c r="CE17" s="25">
        <v>0.92</v>
      </c>
      <c r="CF17" s="25">
        <v>0</v>
      </c>
      <c r="CG17" s="26">
        <v>0</v>
      </c>
      <c r="CH17" s="25">
        <v>0.32</v>
      </c>
      <c r="CI17" s="25">
        <v>3.1607599999999998</v>
      </c>
      <c r="CJ17" s="26">
        <v>1</v>
      </c>
      <c r="CK17" s="25">
        <v>3.03</v>
      </c>
      <c r="CL17" s="25">
        <v>0</v>
      </c>
      <c r="CM17" s="26">
        <v>0</v>
      </c>
      <c r="CN17" s="25">
        <v>0.11</v>
      </c>
      <c r="CO17" s="25">
        <v>0</v>
      </c>
      <c r="CP17" s="26">
        <v>0</v>
      </c>
      <c r="CQ17" s="25">
        <v>2.81</v>
      </c>
      <c r="CR17" s="25">
        <v>0</v>
      </c>
      <c r="CS17" s="26">
        <v>0</v>
      </c>
      <c r="CT17" s="25">
        <v>0.35</v>
      </c>
      <c r="CU17" s="25">
        <v>0</v>
      </c>
      <c r="CV17" s="26">
        <v>0</v>
      </c>
      <c r="CW17" s="25">
        <v>0.7</v>
      </c>
      <c r="CX17" s="25">
        <v>0</v>
      </c>
      <c r="CY17" s="26">
        <v>0</v>
      </c>
      <c r="CZ17" s="25">
        <v>0.1</v>
      </c>
      <c r="DA17" s="24">
        <v>44834</v>
      </c>
      <c r="DB17" s="25">
        <v>94.87</v>
      </c>
      <c r="DC17" s="22" t="s">
        <v>347</v>
      </c>
      <c r="DD17" s="25">
        <v>11.58</v>
      </c>
      <c r="DE17" s="26">
        <v>9</v>
      </c>
      <c r="DF17" s="25">
        <v>21.3</v>
      </c>
      <c r="DG17" s="25">
        <v>24.03</v>
      </c>
      <c r="DH17" s="25">
        <v>11.71</v>
      </c>
      <c r="DI17" s="25">
        <v>21.06</v>
      </c>
      <c r="DJ17" s="26">
        <v>8</v>
      </c>
      <c r="DK17" s="25">
        <v>20.8</v>
      </c>
      <c r="DL17" s="25">
        <v>37.69</v>
      </c>
      <c r="DM17" s="25">
        <v>50.18</v>
      </c>
      <c r="DN17" s="25">
        <v>58.42</v>
      </c>
      <c r="DO17" s="25">
        <v>9.75</v>
      </c>
      <c r="DP17" s="25">
        <v>13.26</v>
      </c>
      <c r="DQ17" s="25">
        <v>0.55000000000000004</v>
      </c>
      <c r="DR17" s="25">
        <v>7.92</v>
      </c>
      <c r="DS17" s="25"/>
      <c r="DT17" s="25"/>
      <c r="DU17" s="25">
        <v>236.07</v>
      </c>
      <c r="DV17" s="25">
        <v>721.28</v>
      </c>
      <c r="DW17" s="25">
        <v>1.1399999999999999</v>
      </c>
      <c r="DX17" s="25">
        <v>1.05</v>
      </c>
      <c r="DY17" s="25">
        <v>35.979999999999997</v>
      </c>
      <c r="DZ17" s="25">
        <v>0</v>
      </c>
      <c r="EA17" s="25">
        <v>0.13</v>
      </c>
      <c r="EB17" s="25">
        <v>0</v>
      </c>
      <c r="EC17" s="25">
        <v>0.12</v>
      </c>
      <c r="ED17" s="25">
        <v>0</v>
      </c>
      <c r="EE17" s="25">
        <v>15.04</v>
      </c>
      <c r="EF17" s="25">
        <v>0</v>
      </c>
      <c r="EG17" s="25">
        <v>14.08</v>
      </c>
      <c r="EH17" s="25">
        <v>2.3199999999999998</v>
      </c>
      <c r="EI17" s="25">
        <v>2.86</v>
      </c>
      <c r="EJ17" s="25"/>
      <c r="EK17" s="25"/>
      <c r="EL17" s="25"/>
      <c r="EM17" s="25"/>
      <c r="EN17" s="25"/>
      <c r="EO17" s="25"/>
      <c r="EP17" s="25">
        <v>0</v>
      </c>
      <c r="EQ17" s="25">
        <v>9.31</v>
      </c>
      <c r="ER17" s="25">
        <v>0</v>
      </c>
      <c r="ES17" s="25">
        <v>25.49</v>
      </c>
      <c r="ET17" s="25">
        <v>0</v>
      </c>
      <c r="EU17" s="25">
        <v>0.8</v>
      </c>
      <c r="EV17" s="26"/>
      <c r="EW17" s="23" t="s">
        <v>353</v>
      </c>
      <c r="EX17" s="25"/>
      <c r="EY17" s="25">
        <v>38.33</v>
      </c>
      <c r="EZ17" s="25">
        <v>61.67</v>
      </c>
      <c r="FA17" s="25"/>
      <c r="FB17" s="25"/>
      <c r="FC17" s="26">
        <v>5</v>
      </c>
      <c r="FD17" s="26">
        <v>16</v>
      </c>
      <c r="FE17" s="26">
        <v>9</v>
      </c>
      <c r="FF17" s="26">
        <v>4</v>
      </c>
      <c r="FG17" s="26"/>
      <c r="FH17" s="26">
        <v>5</v>
      </c>
      <c r="FI17" s="25">
        <v>40.630000000000003</v>
      </c>
      <c r="FJ17" s="25">
        <v>7.07</v>
      </c>
      <c r="FK17" s="25">
        <v>76.239999999999995</v>
      </c>
      <c r="FL17" s="25">
        <v>0</v>
      </c>
      <c r="FM17" s="25">
        <v>35.909999999999997</v>
      </c>
      <c r="FN17" s="25">
        <v>34.18</v>
      </c>
      <c r="FO17" s="25">
        <v>7.5</v>
      </c>
      <c r="FP17" s="25">
        <v>75.099999999999994</v>
      </c>
      <c r="FQ17" s="25">
        <v>0</v>
      </c>
      <c r="FR17" s="23" t="s">
        <v>345</v>
      </c>
      <c r="FS17" s="23" t="s">
        <v>347</v>
      </c>
      <c r="FT17" s="23"/>
      <c r="FU17" s="23" t="s">
        <v>345</v>
      </c>
      <c r="FV17" s="23" t="s">
        <v>345</v>
      </c>
      <c r="FW17" s="23" t="s">
        <v>347</v>
      </c>
      <c r="FX17" s="23" t="s">
        <v>347</v>
      </c>
      <c r="FY17" s="23" t="s">
        <v>347</v>
      </c>
      <c r="FZ17" s="23" t="s">
        <v>345</v>
      </c>
      <c r="GA17" s="23" t="s">
        <v>345</v>
      </c>
      <c r="GB17" s="23"/>
      <c r="GC17" s="23"/>
      <c r="GD17" s="23"/>
      <c r="GE17" s="23"/>
      <c r="GF17" s="23" t="s">
        <v>345</v>
      </c>
      <c r="GG17" s="23" t="s">
        <v>345</v>
      </c>
      <c r="GH17" s="23" t="s">
        <v>347</v>
      </c>
      <c r="GI17" s="23" t="s">
        <v>345</v>
      </c>
      <c r="GJ17" s="23" t="s">
        <v>345</v>
      </c>
      <c r="GK17" s="23" t="s">
        <v>347</v>
      </c>
      <c r="GL17" s="23" t="s">
        <v>345</v>
      </c>
      <c r="GM17" s="23" t="s">
        <v>347</v>
      </c>
      <c r="GN17" s="23" t="s">
        <v>345</v>
      </c>
      <c r="GO17" s="23" t="s">
        <v>345</v>
      </c>
      <c r="GP17" s="23" t="s">
        <v>345</v>
      </c>
      <c r="GQ17" s="23" t="s">
        <v>345</v>
      </c>
      <c r="GR17" s="23" t="s">
        <v>347</v>
      </c>
      <c r="GS17" s="23" t="s">
        <v>345</v>
      </c>
      <c r="GT17" s="23" t="s">
        <v>345</v>
      </c>
      <c r="GU17" s="23" t="s">
        <v>345</v>
      </c>
      <c r="GV17" s="23" t="s">
        <v>345</v>
      </c>
      <c r="GW17" s="23" t="s">
        <v>345</v>
      </c>
      <c r="GX17" s="25">
        <v>10047708.714</v>
      </c>
      <c r="GY17" s="25">
        <v>-15152424.039999999</v>
      </c>
      <c r="GZ17" s="23" t="s">
        <v>348</v>
      </c>
      <c r="HA17" s="25">
        <v>1.8037700000000001</v>
      </c>
      <c r="HB17" s="25">
        <v>-13.68322</v>
      </c>
      <c r="HC17" s="25">
        <v>29.883330000000001</v>
      </c>
      <c r="HD17" s="25">
        <v>13.24316</v>
      </c>
      <c r="HE17" s="25">
        <v>9.18093</v>
      </c>
      <c r="HF17" s="25">
        <v>5.5213799999999997</v>
      </c>
      <c r="HG17" s="25">
        <v>-27.838946169780833</v>
      </c>
      <c r="HH17" s="25">
        <v>-32.754893636944423</v>
      </c>
      <c r="HI17" s="25">
        <v>23.707167963479954</v>
      </c>
      <c r="HJ17" s="25">
        <v>21.841514017356449</v>
      </c>
      <c r="HK17" s="25"/>
      <c r="HL17" s="23">
        <v>69.98</v>
      </c>
      <c r="HM17" s="23" t="s">
        <v>102</v>
      </c>
      <c r="HN17" s="26"/>
      <c r="HO17" s="22">
        <v>6</v>
      </c>
      <c r="HP17" s="23" t="s">
        <v>345</v>
      </c>
      <c r="HQ17" s="23" t="s">
        <v>385</v>
      </c>
      <c r="HR17" s="23" t="s">
        <v>386</v>
      </c>
      <c r="HS17" s="27" t="s">
        <v>390</v>
      </c>
      <c r="HT17" s="23" t="s">
        <v>408</v>
      </c>
      <c r="HU17" s="23">
        <v>44930</v>
      </c>
      <c r="HV17" s="58" t="s">
        <v>838</v>
      </c>
    </row>
    <row r="18" spans="1:230" x14ac:dyDescent="0.25">
      <c r="A18" s="23" t="s">
        <v>40</v>
      </c>
      <c r="B18" s="23" t="s">
        <v>409</v>
      </c>
      <c r="C18" s="23" t="s">
        <v>410</v>
      </c>
      <c r="D18" s="24">
        <v>42944</v>
      </c>
      <c r="E18" s="25">
        <v>15578678</v>
      </c>
      <c r="F18" s="25"/>
      <c r="G18" s="25"/>
      <c r="H18" s="25">
        <v>1.8</v>
      </c>
      <c r="I18" s="24">
        <v>44835</v>
      </c>
      <c r="J18" s="26">
        <v>4</v>
      </c>
      <c r="K18" s="23" t="s">
        <v>360</v>
      </c>
      <c r="L18" s="24">
        <v>44834</v>
      </c>
      <c r="M18" s="23" t="s">
        <v>355</v>
      </c>
      <c r="N18" s="24">
        <v>44865</v>
      </c>
      <c r="O18" s="22" t="s">
        <v>343</v>
      </c>
      <c r="P18" s="25">
        <v>20.025580000000001</v>
      </c>
      <c r="Q18" s="25">
        <v>20.23</v>
      </c>
      <c r="R18" s="26">
        <v>11</v>
      </c>
      <c r="S18" s="26">
        <v>749</v>
      </c>
      <c r="T18" s="23"/>
      <c r="U18" s="25"/>
      <c r="V18" s="26"/>
      <c r="W18" s="26"/>
      <c r="X18" s="23"/>
      <c r="Y18" s="25"/>
      <c r="Z18" s="26"/>
      <c r="AA18" s="26"/>
      <c r="AB18" s="23"/>
      <c r="AC18" s="25">
        <v>4.17</v>
      </c>
      <c r="AD18" s="26"/>
      <c r="AE18" s="26"/>
      <c r="AF18" s="23"/>
      <c r="AG18" s="25">
        <v>7.5</v>
      </c>
      <c r="AH18" s="26"/>
      <c r="AI18" s="26"/>
      <c r="AJ18" s="23"/>
      <c r="AK18" s="25">
        <v>5.91</v>
      </c>
      <c r="AL18" s="26"/>
      <c r="AM18" s="26"/>
      <c r="AN18" s="25">
        <v>96.247259999999997</v>
      </c>
      <c r="AO18" s="26">
        <v>275</v>
      </c>
      <c r="AP18" s="26"/>
      <c r="AQ18" s="25">
        <v>96.247259999999997</v>
      </c>
      <c r="AR18" s="26">
        <v>269</v>
      </c>
      <c r="AS18" s="26">
        <v>1598</v>
      </c>
      <c r="AT18" s="25">
        <v>3.3462900000000002</v>
      </c>
      <c r="AU18" s="25">
        <v>50.092379999999999</v>
      </c>
      <c r="AV18" s="25">
        <v>38.442869999999999</v>
      </c>
      <c r="AW18" s="25">
        <v>8.1184499999999993</v>
      </c>
      <c r="AX18" s="25">
        <v>0</v>
      </c>
      <c r="AY18" s="25">
        <v>24.135580000000001</v>
      </c>
      <c r="AZ18" s="25"/>
      <c r="BA18" s="25"/>
      <c r="BB18" s="25">
        <v>5.3933099999999996</v>
      </c>
      <c r="BC18" s="25">
        <v>8.85656</v>
      </c>
      <c r="BD18" s="25">
        <v>7.0347299999999997</v>
      </c>
      <c r="BE18" s="26"/>
      <c r="BF18" s="26"/>
      <c r="BG18" s="26"/>
      <c r="BH18" s="25">
        <v>0</v>
      </c>
      <c r="BI18" s="26">
        <v>0</v>
      </c>
      <c r="BJ18" s="25">
        <v>0</v>
      </c>
      <c r="BK18" s="25">
        <v>0</v>
      </c>
      <c r="BL18" s="26">
        <v>0</v>
      </c>
      <c r="BM18" s="25">
        <v>3.56</v>
      </c>
      <c r="BN18" s="25">
        <v>38.009839999999997</v>
      </c>
      <c r="BO18" s="26">
        <v>24</v>
      </c>
      <c r="BP18" s="25">
        <v>13.7</v>
      </c>
      <c r="BQ18" s="25">
        <v>8.61571</v>
      </c>
      <c r="BR18" s="26">
        <v>5</v>
      </c>
      <c r="BS18" s="25">
        <v>6.23</v>
      </c>
      <c r="BT18" s="25">
        <v>2.3100399999999999</v>
      </c>
      <c r="BU18" s="26">
        <v>1</v>
      </c>
      <c r="BV18" s="25">
        <v>0.67</v>
      </c>
      <c r="BW18" s="25">
        <v>0</v>
      </c>
      <c r="BX18" s="26">
        <v>0</v>
      </c>
      <c r="BY18" s="25">
        <v>0</v>
      </c>
      <c r="BZ18" s="25">
        <v>0</v>
      </c>
      <c r="CA18" s="26">
        <v>0</v>
      </c>
      <c r="CB18" s="25">
        <v>0.25</v>
      </c>
      <c r="CC18" s="25">
        <v>0</v>
      </c>
      <c r="CD18" s="26">
        <v>0</v>
      </c>
      <c r="CE18" s="25">
        <v>0.11</v>
      </c>
      <c r="CF18" s="25">
        <v>2.3100399999999999</v>
      </c>
      <c r="CG18" s="26">
        <v>1</v>
      </c>
      <c r="CH18" s="25">
        <v>1.31</v>
      </c>
      <c r="CI18" s="25">
        <v>0</v>
      </c>
      <c r="CJ18" s="26">
        <v>0</v>
      </c>
      <c r="CK18" s="25">
        <v>0.99</v>
      </c>
      <c r="CL18" s="25">
        <v>0</v>
      </c>
      <c r="CM18" s="26">
        <v>0</v>
      </c>
      <c r="CN18" s="25">
        <v>0.03</v>
      </c>
      <c r="CO18" s="25">
        <v>0</v>
      </c>
      <c r="CP18" s="26">
        <v>0</v>
      </c>
      <c r="CQ18" s="25">
        <v>0.35</v>
      </c>
      <c r="CR18" s="25">
        <v>2.3100399999999999</v>
      </c>
      <c r="CS18" s="26">
        <v>1</v>
      </c>
      <c r="CT18" s="25">
        <v>0.57999999999999996</v>
      </c>
      <c r="CU18" s="25">
        <v>0</v>
      </c>
      <c r="CV18" s="26">
        <v>0</v>
      </c>
      <c r="CW18" s="25">
        <v>1.5</v>
      </c>
      <c r="CX18" s="25">
        <v>0</v>
      </c>
      <c r="CY18" s="26">
        <v>0</v>
      </c>
      <c r="CZ18" s="25">
        <v>0.56999999999999995</v>
      </c>
      <c r="DA18" s="24">
        <v>44834</v>
      </c>
      <c r="DB18" s="25">
        <v>85.16</v>
      </c>
      <c r="DC18" s="22" t="s">
        <v>345</v>
      </c>
      <c r="DD18" s="25">
        <v>7.71</v>
      </c>
      <c r="DE18" s="26">
        <v>51</v>
      </c>
      <c r="DF18" s="25">
        <v>7.71</v>
      </c>
      <c r="DG18" s="25">
        <v>8.8800000000000008</v>
      </c>
      <c r="DH18" s="25">
        <v>8.2100000000000009</v>
      </c>
      <c r="DI18" s="25">
        <v>7.51</v>
      </c>
      <c r="DJ18" s="26">
        <v>67</v>
      </c>
      <c r="DK18" s="25">
        <v>16.47</v>
      </c>
      <c r="DL18" s="25">
        <v>15.86</v>
      </c>
      <c r="DM18" s="25"/>
      <c r="DN18" s="25">
        <v>58.45</v>
      </c>
      <c r="DO18" s="25">
        <v>5.49</v>
      </c>
      <c r="DP18" s="25">
        <v>4.49</v>
      </c>
      <c r="DQ18" s="25">
        <v>2.15</v>
      </c>
      <c r="DR18" s="25">
        <v>1.75</v>
      </c>
      <c r="DS18" s="25"/>
      <c r="DT18" s="25"/>
      <c r="DU18" s="25">
        <v>164.96</v>
      </c>
      <c r="DV18" s="25">
        <v>148.59</v>
      </c>
      <c r="DW18" s="25">
        <v>0.08</v>
      </c>
      <c r="DX18" s="25">
        <v>7.0000000000000007E-2</v>
      </c>
      <c r="DY18" s="25">
        <v>5.73</v>
      </c>
      <c r="DZ18" s="25">
        <v>0</v>
      </c>
      <c r="EA18" s="25">
        <v>0.42</v>
      </c>
      <c r="EB18" s="25">
        <v>0</v>
      </c>
      <c r="EC18" s="25">
        <v>0.02</v>
      </c>
      <c r="ED18" s="25">
        <v>0</v>
      </c>
      <c r="EE18" s="25">
        <v>1.25</v>
      </c>
      <c r="EF18" s="25">
        <v>0</v>
      </c>
      <c r="EG18" s="25">
        <v>1.52</v>
      </c>
      <c r="EH18" s="25">
        <v>23.24</v>
      </c>
      <c r="EI18" s="25">
        <v>8.5399999999999991</v>
      </c>
      <c r="EJ18" s="25"/>
      <c r="EK18" s="25"/>
      <c r="EL18" s="25"/>
      <c r="EM18" s="25"/>
      <c r="EN18" s="25"/>
      <c r="EO18" s="25"/>
      <c r="EP18" s="25">
        <v>0.08</v>
      </c>
      <c r="EQ18" s="25">
        <v>3.33</v>
      </c>
      <c r="ER18" s="25">
        <v>0</v>
      </c>
      <c r="ES18" s="25">
        <v>3.13</v>
      </c>
      <c r="ET18" s="25">
        <v>0</v>
      </c>
      <c r="EU18" s="25">
        <v>0.24</v>
      </c>
      <c r="EV18" s="26"/>
      <c r="EW18" s="23" t="s">
        <v>346</v>
      </c>
      <c r="EX18" s="25">
        <v>25.7</v>
      </c>
      <c r="EY18" s="25">
        <v>43.22</v>
      </c>
      <c r="EZ18" s="25">
        <v>31.08</v>
      </c>
      <c r="FA18" s="25"/>
      <c r="FB18" s="25"/>
      <c r="FC18" s="26">
        <v>62</v>
      </c>
      <c r="FD18" s="26"/>
      <c r="FE18" s="26">
        <v>88</v>
      </c>
      <c r="FF18" s="26">
        <v>68</v>
      </c>
      <c r="FG18" s="26"/>
      <c r="FH18" s="26">
        <v>69</v>
      </c>
      <c r="FI18" s="25">
        <v>19.57</v>
      </c>
      <c r="FJ18" s="25">
        <v>1.54</v>
      </c>
      <c r="FK18" s="25">
        <v>30.71</v>
      </c>
      <c r="FL18" s="25">
        <v>0</v>
      </c>
      <c r="FM18" s="25">
        <v>5.37</v>
      </c>
      <c r="FN18" s="25">
        <v>19.2</v>
      </c>
      <c r="FO18" s="25">
        <v>1.35</v>
      </c>
      <c r="FP18" s="25">
        <v>38.15</v>
      </c>
      <c r="FQ18" s="25">
        <v>0</v>
      </c>
      <c r="FR18" s="23" t="s">
        <v>345</v>
      </c>
      <c r="FS18" s="23" t="s">
        <v>345</v>
      </c>
      <c r="FT18" s="23"/>
      <c r="FU18" s="23" t="s">
        <v>347</v>
      </c>
      <c r="FV18" s="23" t="s">
        <v>347</v>
      </c>
      <c r="FW18" s="23" t="s">
        <v>347</v>
      </c>
      <c r="FX18" s="23" t="s">
        <v>347</v>
      </c>
      <c r="FY18" s="23" t="s">
        <v>347</v>
      </c>
      <c r="FZ18" s="23" t="s">
        <v>347</v>
      </c>
      <c r="GA18" s="23" t="s">
        <v>347</v>
      </c>
      <c r="GB18" s="23"/>
      <c r="GC18" s="23"/>
      <c r="GD18" s="23"/>
      <c r="GE18" s="23"/>
      <c r="GF18" s="23" t="s">
        <v>345</v>
      </c>
      <c r="GG18" s="23" t="s">
        <v>347</v>
      </c>
      <c r="GH18" s="23" t="s">
        <v>347</v>
      </c>
      <c r="GI18" s="23" t="s">
        <v>347</v>
      </c>
      <c r="GJ18" s="23" t="s">
        <v>345</v>
      </c>
      <c r="GK18" s="23" t="s">
        <v>347</v>
      </c>
      <c r="GL18" s="23" t="s">
        <v>345</v>
      </c>
      <c r="GM18" s="23" t="s">
        <v>347</v>
      </c>
      <c r="GN18" s="23" t="s">
        <v>345</v>
      </c>
      <c r="GO18" s="23" t="s">
        <v>347</v>
      </c>
      <c r="GP18" s="23" t="s">
        <v>347</v>
      </c>
      <c r="GQ18" s="23" t="s">
        <v>347</v>
      </c>
      <c r="GR18" s="23" t="s">
        <v>347</v>
      </c>
      <c r="GS18" s="23" t="s">
        <v>347</v>
      </c>
      <c r="GT18" s="23" t="s">
        <v>345</v>
      </c>
      <c r="GU18" s="23" t="s">
        <v>345</v>
      </c>
      <c r="GV18" s="23" t="s">
        <v>345</v>
      </c>
      <c r="GW18" s="23" t="s">
        <v>345</v>
      </c>
      <c r="GX18" s="25">
        <v>87897.236999999994</v>
      </c>
      <c r="GY18" s="25">
        <v>-2022802.2579999999</v>
      </c>
      <c r="GZ18" s="23" t="s">
        <v>348</v>
      </c>
      <c r="HA18" s="25">
        <v>0.97592999999999996</v>
      </c>
      <c r="HB18" s="25">
        <v>-23.37509</v>
      </c>
      <c r="HC18" s="25">
        <v>15.21396</v>
      </c>
      <c r="HD18" s="25">
        <v>23.826460000000001</v>
      </c>
      <c r="HE18" s="25">
        <v>3.2837700000000001</v>
      </c>
      <c r="HF18" s="25">
        <v>3.5474700000000001</v>
      </c>
      <c r="HG18" s="25">
        <v>-26.154420261883082</v>
      </c>
      <c r="HH18" s="25">
        <v>-26.154420261883082</v>
      </c>
      <c r="HI18" s="25">
        <v>19.300041198860217</v>
      </c>
      <c r="HJ18" s="25">
        <v>16.530776213482362</v>
      </c>
      <c r="HK18" s="25"/>
      <c r="HL18" s="23"/>
      <c r="HM18" s="23" t="s">
        <v>932</v>
      </c>
      <c r="HN18" s="26"/>
      <c r="HO18" s="22">
        <v>6</v>
      </c>
      <c r="HP18" s="23"/>
      <c r="HQ18" s="23" t="s">
        <v>385</v>
      </c>
      <c r="HR18" s="23" t="s">
        <v>386</v>
      </c>
      <c r="HS18" s="27" t="s">
        <v>387</v>
      </c>
      <c r="HT18" s="23" t="s">
        <v>411</v>
      </c>
      <c r="HU18" s="23">
        <v>44929</v>
      </c>
      <c r="HV18" s="58" t="s">
        <v>838</v>
      </c>
    </row>
    <row r="19" spans="1:230" x14ac:dyDescent="0.25">
      <c r="A19" s="23" t="s">
        <v>412</v>
      </c>
      <c r="B19" s="23" t="s">
        <v>413</v>
      </c>
      <c r="C19" s="23" t="s">
        <v>414</v>
      </c>
      <c r="D19" s="24">
        <v>39520</v>
      </c>
      <c r="E19" s="25">
        <v>9690330571</v>
      </c>
      <c r="F19" s="25">
        <v>1.5</v>
      </c>
      <c r="G19" s="25"/>
      <c r="H19" s="25">
        <v>1.97</v>
      </c>
      <c r="I19" s="24">
        <v>44774</v>
      </c>
      <c r="J19" s="26">
        <v>5</v>
      </c>
      <c r="K19" s="23" t="s">
        <v>55</v>
      </c>
      <c r="L19" s="24">
        <v>44926</v>
      </c>
      <c r="M19" s="23" t="s">
        <v>354</v>
      </c>
      <c r="N19" s="24">
        <v>44865</v>
      </c>
      <c r="O19" s="22" t="s">
        <v>344</v>
      </c>
      <c r="P19" s="25">
        <v>20.34693</v>
      </c>
      <c r="Q19" s="25">
        <v>20.29</v>
      </c>
      <c r="R19" s="26">
        <v>12</v>
      </c>
      <c r="S19" s="26">
        <v>103</v>
      </c>
      <c r="T19" s="23"/>
      <c r="U19" s="25"/>
      <c r="V19" s="26"/>
      <c r="W19" s="26"/>
      <c r="X19" s="23"/>
      <c r="Y19" s="25"/>
      <c r="Z19" s="26"/>
      <c r="AA19" s="26"/>
      <c r="AB19" s="23"/>
      <c r="AC19" s="25">
        <v>6.78</v>
      </c>
      <c r="AD19" s="26"/>
      <c r="AE19" s="26"/>
      <c r="AF19" s="23"/>
      <c r="AG19" s="25">
        <v>7.04</v>
      </c>
      <c r="AH19" s="26"/>
      <c r="AI19" s="26"/>
      <c r="AJ19" s="23"/>
      <c r="AK19" s="25">
        <v>5.25</v>
      </c>
      <c r="AL19" s="26"/>
      <c r="AM19" s="26"/>
      <c r="AN19" s="25">
        <v>98.124700000000004</v>
      </c>
      <c r="AO19" s="26">
        <v>55</v>
      </c>
      <c r="AP19" s="26"/>
      <c r="AQ19" s="25">
        <v>100</v>
      </c>
      <c r="AR19" s="26">
        <v>56</v>
      </c>
      <c r="AS19" s="26">
        <v>14</v>
      </c>
      <c r="AT19" s="25">
        <v>3.88409</v>
      </c>
      <c r="AU19" s="25">
        <v>47.438490000000002</v>
      </c>
      <c r="AV19" s="25">
        <v>37.898789999999998</v>
      </c>
      <c r="AW19" s="25">
        <v>10.77863</v>
      </c>
      <c r="AX19" s="25">
        <v>0</v>
      </c>
      <c r="AY19" s="25">
        <v>23.179099999999998</v>
      </c>
      <c r="AZ19" s="25"/>
      <c r="BA19" s="25"/>
      <c r="BB19" s="25">
        <v>3.8369300000000002</v>
      </c>
      <c r="BC19" s="25">
        <v>6.3350900000000001</v>
      </c>
      <c r="BD19" s="25">
        <v>4.8979400000000002</v>
      </c>
      <c r="BE19" s="26"/>
      <c r="BF19" s="26"/>
      <c r="BG19" s="26"/>
      <c r="BH19" s="25">
        <v>0</v>
      </c>
      <c r="BI19" s="26">
        <v>0</v>
      </c>
      <c r="BJ19" s="25">
        <v>0</v>
      </c>
      <c r="BK19" s="25">
        <v>0</v>
      </c>
      <c r="BL19" s="26">
        <v>0</v>
      </c>
      <c r="BM19" s="25">
        <v>0.71</v>
      </c>
      <c r="BN19" s="25">
        <v>16.59639</v>
      </c>
      <c r="BO19" s="26">
        <v>8</v>
      </c>
      <c r="BP19" s="25">
        <v>11.29</v>
      </c>
      <c r="BQ19" s="25">
        <v>1.62174</v>
      </c>
      <c r="BR19" s="26">
        <v>1</v>
      </c>
      <c r="BS19" s="25">
        <v>4.1500000000000004</v>
      </c>
      <c r="BT19" s="25">
        <v>0</v>
      </c>
      <c r="BU19" s="26">
        <v>0</v>
      </c>
      <c r="BV19" s="25">
        <v>0.42</v>
      </c>
      <c r="BW19" s="25">
        <v>0</v>
      </c>
      <c r="BX19" s="26">
        <v>0</v>
      </c>
      <c r="BY19" s="25">
        <v>0</v>
      </c>
      <c r="BZ19" s="25">
        <v>0</v>
      </c>
      <c r="CA19" s="26">
        <v>0</v>
      </c>
      <c r="CB19" s="25">
        <v>0.54</v>
      </c>
      <c r="CC19" s="25">
        <v>0</v>
      </c>
      <c r="CD19" s="26">
        <v>0</v>
      </c>
      <c r="CE19" s="25">
        <v>0.13</v>
      </c>
      <c r="CF19" s="25">
        <v>0</v>
      </c>
      <c r="CG19" s="26">
        <v>0</v>
      </c>
      <c r="CH19" s="25">
        <v>1.68</v>
      </c>
      <c r="CI19" s="25">
        <v>0</v>
      </c>
      <c r="CJ19" s="26">
        <v>0</v>
      </c>
      <c r="CK19" s="25">
        <v>0.83</v>
      </c>
      <c r="CL19" s="25">
        <v>0</v>
      </c>
      <c r="CM19" s="26">
        <v>0</v>
      </c>
      <c r="CN19" s="25">
        <v>0.14000000000000001</v>
      </c>
      <c r="CO19" s="25">
        <v>0</v>
      </c>
      <c r="CP19" s="26">
        <v>0</v>
      </c>
      <c r="CQ19" s="25">
        <v>0.35</v>
      </c>
      <c r="CR19" s="25">
        <v>0</v>
      </c>
      <c r="CS19" s="26">
        <v>0</v>
      </c>
      <c r="CT19" s="25">
        <v>0.41</v>
      </c>
      <c r="CU19" s="25">
        <v>2.4215300000000002</v>
      </c>
      <c r="CV19" s="26">
        <v>1</v>
      </c>
      <c r="CW19" s="25">
        <v>0.7</v>
      </c>
      <c r="CX19" s="25">
        <v>0</v>
      </c>
      <c r="CY19" s="26">
        <v>0</v>
      </c>
      <c r="CZ19" s="25">
        <v>0.44</v>
      </c>
      <c r="DA19" s="24">
        <v>44834</v>
      </c>
      <c r="DB19" s="25">
        <v>94.9</v>
      </c>
      <c r="DC19" s="22" t="s">
        <v>345</v>
      </c>
      <c r="DD19" s="25">
        <v>10.29</v>
      </c>
      <c r="DE19" s="26">
        <v>82</v>
      </c>
      <c r="DF19" s="25">
        <v>8.48</v>
      </c>
      <c r="DG19" s="25">
        <v>8.56</v>
      </c>
      <c r="DH19" s="25">
        <v>9.85</v>
      </c>
      <c r="DI19" s="25">
        <v>8.42</v>
      </c>
      <c r="DJ19" s="26">
        <v>76</v>
      </c>
      <c r="DK19" s="25">
        <v>20.38</v>
      </c>
      <c r="DL19" s="25">
        <v>18.28</v>
      </c>
      <c r="DM19" s="25">
        <v>54.6</v>
      </c>
      <c r="DN19" s="25">
        <v>58.84</v>
      </c>
      <c r="DO19" s="25">
        <v>7.46</v>
      </c>
      <c r="DP19" s="25">
        <v>6.32</v>
      </c>
      <c r="DQ19" s="25">
        <v>2.5499999999999998</v>
      </c>
      <c r="DR19" s="25">
        <v>1.87</v>
      </c>
      <c r="DS19" s="25"/>
      <c r="DT19" s="25"/>
      <c r="DU19" s="25">
        <v>368.77</v>
      </c>
      <c r="DV19" s="25">
        <v>236.92</v>
      </c>
      <c r="DW19" s="25">
        <v>6.05</v>
      </c>
      <c r="DX19" s="25">
        <v>6.37</v>
      </c>
      <c r="DY19" s="25">
        <v>5.32</v>
      </c>
      <c r="DZ19" s="25">
        <v>2.57</v>
      </c>
      <c r="EA19" s="25">
        <v>0.48</v>
      </c>
      <c r="EB19" s="25">
        <v>0</v>
      </c>
      <c r="EC19" s="25">
        <v>0</v>
      </c>
      <c r="ED19" s="25">
        <v>0</v>
      </c>
      <c r="EE19" s="25">
        <v>0.12</v>
      </c>
      <c r="EF19" s="25">
        <v>0</v>
      </c>
      <c r="EG19" s="25">
        <v>0.15</v>
      </c>
      <c r="EH19" s="25">
        <v>10.6</v>
      </c>
      <c r="EI19" s="25">
        <v>26.66</v>
      </c>
      <c r="EJ19" s="25"/>
      <c r="EK19" s="25"/>
      <c r="EL19" s="25"/>
      <c r="EM19" s="25"/>
      <c r="EN19" s="25"/>
      <c r="EO19" s="25"/>
      <c r="EP19" s="25">
        <v>6.05</v>
      </c>
      <c r="EQ19" s="25">
        <v>4.1100000000000003</v>
      </c>
      <c r="ER19" s="25">
        <v>2.2400000000000002</v>
      </c>
      <c r="ES19" s="25">
        <v>1.33</v>
      </c>
      <c r="ET19" s="25">
        <v>0</v>
      </c>
      <c r="EU19" s="25">
        <v>0.03</v>
      </c>
      <c r="EV19" s="26"/>
      <c r="EW19" s="23" t="s">
        <v>353</v>
      </c>
      <c r="EX19" s="25">
        <v>11.6</v>
      </c>
      <c r="EY19" s="25">
        <v>44.84</v>
      </c>
      <c r="EZ19" s="25">
        <v>43.56</v>
      </c>
      <c r="FA19" s="25"/>
      <c r="FB19" s="25"/>
      <c r="FC19" s="26">
        <v>74</v>
      </c>
      <c r="FD19" s="26">
        <v>25</v>
      </c>
      <c r="FE19" s="26">
        <v>81</v>
      </c>
      <c r="FF19" s="26">
        <v>77</v>
      </c>
      <c r="FG19" s="26"/>
      <c r="FH19" s="26">
        <v>88</v>
      </c>
      <c r="FI19" s="25">
        <v>21.28</v>
      </c>
      <c r="FJ19" s="25">
        <v>2.92</v>
      </c>
      <c r="FK19" s="25">
        <v>23.93</v>
      </c>
      <c r="FL19" s="25">
        <v>0</v>
      </c>
      <c r="FM19" s="25">
        <v>5.1100000000000003</v>
      </c>
      <c r="FN19" s="25">
        <v>18.059999999999999</v>
      </c>
      <c r="FO19" s="25">
        <v>2.87</v>
      </c>
      <c r="FP19" s="25">
        <v>27.52</v>
      </c>
      <c r="FQ19" s="25">
        <v>0</v>
      </c>
      <c r="FR19" s="23" t="s">
        <v>345</v>
      </c>
      <c r="FS19" s="23" t="s">
        <v>347</v>
      </c>
      <c r="FT19" s="23"/>
      <c r="FU19" s="23" t="s">
        <v>345</v>
      </c>
      <c r="FV19" s="23" t="s">
        <v>345</v>
      </c>
      <c r="FW19" s="23" t="s">
        <v>347</v>
      </c>
      <c r="FX19" s="23" t="s">
        <v>345</v>
      </c>
      <c r="FY19" s="23" t="s">
        <v>347</v>
      </c>
      <c r="FZ19" s="23" t="s">
        <v>347</v>
      </c>
      <c r="GA19" s="23" t="s">
        <v>345</v>
      </c>
      <c r="GB19" s="23"/>
      <c r="GC19" s="23"/>
      <c r="GD19" s="23"/>
      <c r="GE19" s="23"/>
      <c r="GF19" s="23" t="s">
        <v>345</v>
      </c>
      <c r="GG19" s="23" t="s">
        <v>345</v>
      </c>
      <c r="GH19" s="23" t="s">
        <v>347</v>
      </c>
      <c r="GI19" s="23" t="s">
        <v>345</v>
      </c>
      <c r="GJ19" s="23" t="s">
        <v>345</v>
      </c>
      <c r="GK19" s="23" t="s">
        <v>347</v>
      </c>
      <c r="GL19" s="23" t="s">
        <v>345</v>
      </c>
      <c r="GM19" s="23" t="s">
        <v>347</v>
      </c>
      <c r="GN19" s="23" t="s">
        <v>345</v>
      </c>
      <c r="GO19" s="23" t="s">
        <v>347</v>
      </c>
      <c r="GP19" s="23" t="s">
        <v>347</v>
      </c>
      <c r="GQ19" s="23" t="s">
        <v>347</v>
      </c>
      <c r="GR19" s="23" t="s">
        <v>347</v>
      </c>
      <c r="GS19" s="23" t="s">
        <v>347</v>
      </c>
      <c r="GT19" s="23" t="s">
        <v>347</v>
      </c>
      <c r="GU19" s="23" t="s">
        <v>345</v>
      </c>
      <c r="GV19" s="23" t="s">
        <v>345</v>
      </c>
      <c r="GW19" s="23" t="s">
        <v>347</v>
      </c>
      <c r="GX19" s="25">
        <v>-974726.30099999998</v>
      </c>
      <c r="GY19" s="25">
        <v>-178917082.93399999</v>
      </c>
      <c r="GZ19" s="23" t="s">
        <v>348</v>
      </c>
      <c r="HA19" s="25">
        <v>2.0963400000000001</v>
      </c>
      <c r="HB19" s="25">
        <v>-15.4221</v>
      </c>
      <c r="HC19" s="25">
        <v>33.560549999999999</v>
      </c>
      <c r="HD19" s="25">
        <v>19.78866</v>
      </c>
      <c r="HE19" s="25">
        <v>11.303570000000001</v>
      </c>
      <c r="HF19" s="25">
        <v>10.22292</v>
      </c>
      <c r="HG19" s="25">
        <v>-20.935729458811991</v>
      </c>
      <c r="HH19" s="25">
        <v>-20.935729458811991</v>
      </c>
      <c r="HI19" s="25">
        <v>19.988904498293547</v>
      </c>
      <c r="HJ19" s="25">
        <v>17.774930667196742</v>
      </c>
      <c r="HK19" s="25"/>
      <c r="HL19" s="23">
        <v>45.54</v>
      </c>
      <c r="HM19" s="23" t="s">
        <v>56</v>
      </c>
      <c r="HN19" s="26"/>
      <c r="HO19" s="22">
        <v>6</v>
      </c>
      <c r="HP19" s="23"/>
      <c r="HQ19" s="23" t="s">
        <v>385</v>
      </c>
      <c r="HR19" s="23" t="s">
        <v>386</v>
      </c>
      <c r="HS19" s="27" t="s">
        <v>390</v>
      </c>
      <c r="HT19" s="23" t="s">
        <v>415</v>
      </c>
      <c r="HU19" s="23">
        <v>44930</v>
      </c>
      <c r="HV19" s="58" t="s">
        <v>838</v>
      </c>
    </row>
    <row r="20" spans="1:230" x14ac:dyDescent="0.25">
      <c r="A20" s="23" t="s">
        <v>418</v>
      </c>
      <c r="B20" s="23" t="s">
        <v>419</v>
      </c>
      <c r="C20" s="23" t="s">
        <v>420</v>
      </c>
      <c r="D20" s="24">
        <v>39262</v>
      </c>
      <c r="E20" s="25">
        <v>3124264661</v>
      </c>
      <c r="F20" s="25">
        <v>1.5</v>
      </c>
      <c r="G20" s="25"/>
      <c r="H20" s="25">
        <v>1.84</v>
      </c>
      <c r="I20" s="24">
        <v>44816</v>
      </c>
      <c r="J20" s="26">
        <v>4</v>
      </c>
      <c r="K20" s="23" t="s">
        <v>55</v>
      </c>
      <c r="L20" s="24">
        <v>44865</v>
      </c>
      <c r="M20" s="23" t="s">
        <v>352</v>
      </c>
      <c r="N20" s="24">
        <v>44865</v>
      </c>
      <c r="O20" s="22" t="s">
        <v>351</v>
      </c>
      <c r="P20" s="25">
        <v>20.32283</v>
      </c>
      <c r="Q20" s="25">
        <v>20.69</v>
      </c>
      <c r="R20" s="26">
        <v>42</v>
      </c>
      <c r="S20" s="26">
        <v>3198</v>
      </c>
      <c r="T20" s="23"/>
      <c r="U20" s="25"/>
      <c r="V20" s="26"/>
      <c r="W20" s="26"/>
      <c r="X20" s="23"/>
      <c r="Y20" s="25"/>
      <c r="Z20" s="26"/>
      <c r="AA20" s="26"/>
      <c r="AB20" s="23"/>
      <c r="AC20" s="25">
        <v>6.01</v>
      </c>
      <c r="AD20" s="26"/>
      <c r="AE20" s="26"/>
      <c r="AF20" s="23"/>
      <c r="AG20" s="25">
        <v>7.76</v>
      </c>
      <c r="AH20" s="26"/>
      <c r="AI20" s="26"/>
      <c r="AJ20" s="23"/>
      <c r="AK20" s="25">
        <v>6.64</v>
      </c>
      <c r="AL20" s="26"/>
      <c r="AM20" s="26"/>
      <c r="AN20" s="25">
        <v>97.696789999999993</v>
      </c>
      <c r="AO20" s="26">
        <v>60</v>
      </c>
      <c r="AP20" s="26"/>
      <c r="AQ20" s="25">
        <v>100</v>
      </c>
      <c r="AR20" s="26">
        <v>63</v>
      </c>
      <c r="AS20" s="26">
        <v>103</v>
      </c>
      <c r="AT20" s="25">
        <v>0</v>
      </c>
      <c r="AU20" s="25">
        <v>53.883000000000003</v>
      </c>
      <c r="AV20" s="25">
        <v>36.624890000000001</v>
      </c>
      <c r="AW20" s="25">
        <v>9.4921100000000003</v>
      </c>
      <c r="AX20" s="25">
        <v>0</v>
      </c>
      <c r="AY20" s="25">
        <v>21.03462</v>
      </c>
      <c r="AZ20" s="25"/>
      <c r="BA20" s="25"/>
      <c r="BB20" s="25">
        <v>4.40198</v>
      </c>
      <c r="BC20" s="25">
        <v>8.7938700000000001</v>
      </c>
      <c r="BD20" s="25">
        <v>6.9642200000000001</v>
      </c>
      <c r="BE20" s="26"/>
      <c r="BF20" s="26"/>
      <c r="BG20" s="26"/>
      <c r="BH20" s="25">
        <v>0</v>
      </c>
      <c r="BI20" s="26">
        <v>0</v>
      </c>
      <c r="BJ20" s="25">
        <v>0</v>
      </c>
      <c r="BK20" s="25">
        <v>0</v>
      </c>
      <c r="BL20" s="26">
        <v>0</v>
      </c>
      <c r="BM20" s="25">
        <v>1.85</v>
      </c>
      <c r="BN20" s="25">
        <v>10.54607</v>
      </c>
      <c r="BO20" s="26">
        <v>8</v>
      </c>
      <c r="BP20" s="25">
        <v>21.54</v>
      </c>
      <c r="BQ20" s="25">
        <v>2.4784099999999998</v>
      </c>
      <c r="BR20" s="26">
        <v>1</v>
      </c>
      <c r="BS20" s="25">
        <v>10.83</v>
      </c>
      <c r="BT20" s="25">
        <v>0</v>
      </c>
      <c r="BU20" s="26">
        <v>0</v>
      </c>
      <c r="BV20" s="25">
        <v>1.05</v>
      </c>
      <c r="BW20" s="25">
        <v>0</v>
      </c>
      <c r="BX20" s="26">
        <v>0</v>
      </c>
      <c r="BY20" s="25">
        <v>0</v>
      </c>
      <c r="BZ20" s="25">
        <v>0</v>
      </c>
      <c r="CA20" s="26">
        <v>0</v>
      </c>
      <c r="CB20" s="25">
        <v>0.35</v>
      </c>
      <c r="CC20" s="25">
        <v>0</v>
      </c>
      <c r="CD20" s="26">
        <v>0</v>
      </c>
      <c r="CE20" s="25">
        <v>0.21</v>
      </c>
      <c r="CF20" s="25">
        <v>1.0819799999999999</v>
      </c>
      <c r="CG20" s="26">
        <v>1</v>
      </c>
      <c r="CH20" s="25">
        <v>1.75</v>
      </c>
      <c r="CI20" s="25">
        <v>5.1472499999999997</v>
      </c>
      <c r="CJ20" s="26">
        <v>2</v>
      </c>
      <c r="CK20" s="25">
        <v>1.3</v>
      </c>
      <c r="CL20" s="25">
        <v>0</v>
      </c>
      <c r="CM20" s="26">
        <v>0</v>
      </c>
      <c r="CN20" s="25">
        <v>0.04</v>
      </c>
      <c r="CO20" s="25">
        <v>0</v>
      </c>
      <c r="CP20" s="26">
        <v>0</v>
      </c>
      <c r="CQ20" s="25">
        <v>0.47</v>
      </c>
      <c r="CR20" s="25">
        <v>0</v>
      </c>
      <c r="CS20" s="26">
        <v>0</v>
      </c>
      <c r="CT20" s="25">
        <v>0.83</v>
      </c>
      <c r="CU20" s="25">
        <v>0.99634</v>
      </c>
      <c r="CV20" s="26">
        <v>1</v>
      </c>
      <c r="CW20" s="25">
        <v>0.66</v>
      </c>
      <c r="CX20" s="25">
        <v>0</v>
      </c>
      <c r="CY20" s="26">
        <v>0</v>
      </c>
      <c r="CZ20" s="25">
        <v>0.71</v>
      </c>
      <c r="DA20" s="24">
        <v>44834</v>
      </c>
      <c r="DB20" s="25">
        <v>96.5</v>
      </c>
      <c r="DC20" s="22" t="s">
        <v>347</v>
      </c>
      <c r="DD20" s="25">
        <v>7.91</v>
      </c>
      <c r="DE20" s="26">
        <v>48</v>
      </c>
      <c r="DF20" s="25">
        <v>8.48</v>
      </c>
      <c r="DG20" s="25">
        <v>8.56</v>
      </c>
      <c r="DH20" s="25">
        <v>7.82</v>
      </c>
      <c r="DI20" s="25">
        <v>8.42</v>
      </c>
      <c r="DJ20" s="26">
        <v>49</v>
      </c>
      <c r="DK20" s="25">
        <v>19.79</v>
      </c>
      <c r="DL20" s="25">
        <v>18.28</v>
      </c>
      <c r="DM20" s="25">
        <v>63.98</v>
      </c>
      <c r="DN20" s="25">
        <v>58.84</v>
      </c>
      <c r="DO20" s="25">
        <v>6.01</v>
      </c>
      <c r="DP20" s="25">
        <v>6.32</v>
      </c>
      <c r="DQ20" s="25">
        <v>1.72</v>
      </c>
      <c r="DR20" s="25">
        <v>1.87</v>
      </c>
      <c r="DS20" s="25"/>
      <c r="DT20" s="25"/>
      <c r="DU20" s="25">
        <v>201.46</v>
      </c>
      <c r="DV20" s="25">
        <v>236.92</v>
      </c>
      <c r="DW20" s="25">
        <v>10.98</v>
      </c>
      <c r="DX20" s="25">
        <v>10.33</v>
      </c>
      <c r="DY20" s="25">
        <v>5.32</v>
      </c>
      <c r="DZ20" s="25">
        <v>1.1200000000000001</v>
      </c>
      <c r="EA20" s="25">
        <v>0.48</v>
      </c>
      <c r="EB20" s="25">
        <v>0</v>
      </c>
      <c r="EC20" s="25">
        <v>0</v>
      </c>
      <c r="ED20" s="25">
        <v>0</v>
      </c>
      <c r="EE20" s="25">
        <v>0.12</v>
      </c>
      <c r="EF20" s="25">
        <v>0</v>
      </c>
      <c r="EG20" s="25">
        <v>0.15</v>
      </c>
      <c r="EH20" s="25">
        <v>43.29</v>
      </c>
      <c r="EI20" s="25">
        <v>26.66</v>
      </c>
      <c r="EJ20" s="25"/>
      <c r="EK20" s="25"/>
      <c r="EL20" s="25"/>
      <c r="EM20" s="25"/>
      <c r="EN20" s="25"/>
      <c r="EO20" s="25"/>
      <c r="EP20" s="25">
        <v>7.23</v>
      </c>
      <c r="EQ20" s="25">
        <v>4.1100000000000003</v>
      </c>
      <c r="ER20" s="25">
        <v>4.42</v>
      </c>
      <c r="ES20" s="25">
        <v>1.33</v>
      </c>
      <c r="ET20" s="25">
        <v>0</v>
      </c>
      <c r="EU20" s="25">
        <v>0.03</v>
      </c>
      <c r="EV20" s="26"/>
      <c r="EW20" s="23" t="s">
        <v>346</v>
      </c>
      <c r="EX20" s="25">
        <v>6.31</v>
      </c>
      <c r="EY20" s="25">
        <v>57.46</v>
      </c>
      <c r="EZ20" s="25">
        <v>36.229999999999997</v>
      </c>
      <c r="FA20" s="25"/>
      <c r="FB20" s="25"/>
      <c r="FC20" s="26">
        <v>67</v>
      </c>
      <c r="FD20" s="26">
        <v>70</v>
      </c>
      <c r="FE20" s="26">
        <v>50</v>
      </c>
      <c r="FF20" s="26">
        <v>51</v>
      </c>
      <c r="FG20" s="26"/>
      <c r="FH20" s="26">
        <v>51</v>
      </c>
      <c r="FI20" s="25">
        <v>21.28</v>
      </c>
      <c r="FJ20" s="25">
        <v>2.92</v>
      </c>
      <c r="FK20" s="25">
        <v>23.93</v>
      </c>
      <c r="FL20" s="25">
        <v>0</v>
      </c>
      <c r="FM20" s="25">
        <v>5.1100000000000003</v>
      </c>
      <c r="FN20" s="25">
        <v>18.059999999999999</v>
      </c>
      <c r="FO20" s="25">
        <v>2.87</v>
      </c>
      <c r="FP20" s="25">
        <v>27.52</v>
      </c>
      <c r="FQ20" s="25">
        <v>0</v>
      </c>
      <c r="FR20" s="23" t="s">
        <v>345</v>
      </c>
      <c r="FS20" s="23" t="s">
        <v>347</v>
      </c>
      <c r="FT20" s="23"/>
      <c r="FU20" s="23" t="s">
        <v>345</v>
      </c>
      <c r="FV20" s="23" t="s">
        <v>345</v>
      </c>
      <c r="FW20" s="23" t="s">
        <v>347</v>
      </c>
      <c r="FX20" s="23" t="s">
        <v>345</v>
      </c>
      <c r="FY20" s="23" t="s">
        <v>347</v>
      </c>
      <c r="FZ20" s="23" t="s">
        <v>347</v>
      </c>
      <c r="GA20" s="23" t="s">
        <v>347</v>
      </c>
      <c r="GB20" s="23"/>
      <c r="GC20" s="23"/>
      <c r="GD20" s="23"/>
      <c r="GE20" s="23"/>
      <c r="GF20" s="23" t="s">
        <v>345</v>
      </c>
      <c r="GG20" s="23" t="s">
        <v>347</v>
      </c>
      <c r="GH20" s="23" t="s">
        <v>347</v>
      </c>
      <c r="GI20" s="23" t="s">
        <v>347</v>
      </c>
      <c r="GJ20" s="23" t="s">
        <v>347</v>
      </c>
      <c r="GK20" s="23" t="s">
        <v>347</v>
      </c>
      <c r="GL20" s="23" t="s">
        <v>345</v>
      </c>
      <c r="GM20" s="23" t="s">
        <v>347</v>
      </c>
      <c r="GN20" s="23" t="s">
        <v>347</v>
      </c>
      <c r="GO20" s="23" t="s">
        <v>347</v>
      </c>
      <c r="GP20" s="23" t="s">
        <v>347</v>
      </c>
      <c r="GQ20" s="23" t="s">
        <v>347</v>
      </c>
      <c r="GR20" s="23" t="s">
        <v>347</v>
      </c>
      <c r="GS20" s="23" t="s">
        <v>347</v>
      </c>
      <c r="GT20" s="23" t="s">
        <v>345</v>
      </c>
      <c r="GU20" s="23" t="s">
        <v>345</v>
      </c>
      <c r="GV20" s="23" t="s">
        <v>345</v>
      </c>
      <c r="GW20" s="23" t="s">
        <v>345</v>
      </c>
      <c r="GX20" s="25">
        <v>6527661.2340000002</v>
      </c>
      <c r="GY20" s="25">
        <v>-502267140.52399999</v>
      </c>
      <c r="GZ20" s="23" t="s">
        <v>348</v>
      </c>
      <c r="HA20" s="25">
        <v>1.5207599999999999</v>
      </c>
      <c r="HB20" s="25">
        <v>-20.209489999999999</v>
      </c>
      <c r="HC20" s="25">
        <v>19.403289999999998</v>
      </c>
      <c r="HD20" s="25">
        <v>37.664630000000002</v>
      </c>
      <c r="HE20" s="25">
        <v>9.8023199999999999</v>
      </c>
      <c r="HF20" s="25">
        <v>9.1644000000000005</v>
      </c>
      <c r="HG20" s="25">
        <v>-21.342705377882499</v>
      </c>
      <c r="HH20" s="25">
        <v>-21.342705377882488</v>
      </c>
      <c r="HI20" s="25">
        <v>20.242743749025134</v>
      </c>
      <c r="HJ20" s="25">
        <v>17.906623844601057</v>
      </c>
      <c r="HK20" s="25"/>
      <c r="HL20" s="23">
        <v>43.88</v>
      </c>
      <c r="HM20" s="23" t="s">
        <v>95</v>
      </c>
      <c r="HN20" s="26"/>
      <c r="HO20" s="22">
        <v>6</v>
      </c>
      <c r="HP20" s="23" t="s">
        <v>345</v>
      </c>
      <c r="HQ20" s="23" t="s">
        <v>385</v>
      </c>
      <c r="HR20" s="23" t="s">
        <v>386</v>
      </c>
      <c r="HS20" s="27" t="s">
        <v>387</v>
      </c>
      <c r="HT20" s="23" t="s">
        <v>421</v>
      </c>
      <c r="HU20" s="23">
        <v>44930</v>
      </c>
      <c r="HV20" s="58" t="s">
        <v>838</v>
      </c>
    </row>
    <row r="21" spans="1:230" x14ac:dyDescent="0.25">
      <c r="A21" s="23" t="s">
        <v>67</v>
      </c>
      <c r="B21" s="23" t="s">
        <v>68</v>
      </c>
      <c r="C21" s="23" t="s">
        <v>389</v>
      </c>
      <c r="D21" s="24">
        <v>39650</v>
      </c>
      <c r="E21" s="25">
        <v>275531058</v>
      </c>
      <c r="F21" s="25">
        <v>2</v>
      </c>
      <c r="G21" s="25"/>
      <c r="H21" s="25">
        <v>2.04</v>
      </c>
      <c r="I21" s="24">
        <v>44890</v>
      </c>
      <c r="J21" s="26">
        <v>3</v>
      </c>
      <c r="K21" s="23" t="s">
        <v>55</v>
      </c>
      <c r="L21" s="24">
        <v>44895</v>
      </c>
      <c r="M21" s="23" t="s">
        <v>352</v>
      </c>
      <c r="N21" s="24">
        <v>44865</v>
      </c>
      <c r="O21" s="22" t="s">
        <v>343</v>
      </c>
      <c r="P21" s="25">
        <v>18.209990000000001</v>
      </c>
      <c r="Q21" s="25">
        <v>17.829999999999998</v>
      </c>
      <c r="R21" s="26">
        <v>4</v>
      </c>
      <c r="S21" s="26">
        <v>235</v>
      </c>
      <c r="T21" s="23"/>
      <c r="U21" s="25"/>
      <c r="V21" s="26"/>
      <c r="W21" s="26"/>
      <c r="X21" s="23"/>
      <c r="Y21" s="25"/>
      <c r="Z21" s="26"/>
      <c r="AA21" s="26"/>
      <c r="AB21" s="23"/>
      <c r="AC21" s="25">
        <v>4.43</v>
      </c>
      <c r="AD21" s="26"/>
      <c r="AE21" s="26"/>
      <c r="AF21" s="23"/>
      <c r="AG21" s="25">
        <v>7.59</v>
      </c>
      <c r="AH21" s="26"/>
      <c r="AI21" s="26"/>
      <c r="AJ21" s="23"/>
      <c r="AK21" s="25">
        <v>5.82</v>
      </c>
      <c r="AL21" s="26"/>
      <c r="AM21" s="26"/>
      <c r="AN21" s="25">
        <v>98.532570000000007</v>
      </c>
      <c r="AO21" s="26">
        <v>48</v>
      </c>
      <c r="AP21" s="26"/>
      <c r="AQ21" s="25">
        <v>100</v>
      </c>
      <c r="AR21" s="26">
        <v>49</v>
      </c>
      <c r="AS21" s="26">
        <v>7</v>
      </c>
      <c r="AT21" s="25">
        <v>4.4203400000000004</v>
      </c>
      <c r="AU21" s="25">
        <v>61.496749999999999</v>
      </c>
      <c r="AV21" s="25">
        <v>31.864080000000001</v>
      </c>
      <c r="AW21" s="25">
        <v>1.06202</v>
      </c>
      <c r="AX21" s="25">
        <v>1.1568099999999999</v>
      </c>
      <c r="AY21" s="25">
        <v>21.03462</v>
      </c>
      <c r="AZ21" s="25"/>
      <c r="BA21" s="25"/>
      <c r="BB21" s="25">
        <v>4.40198</v>
      </c>
      <c r="BC21" s="25">
        <v>8.7938700000000001</v>
      </c>
      <c r="BD21" s="25">
        <v>6.9642200000000001</v>
      </c>
      <c r="BE21" s="26"/>
      <c r="BF21" s="26"/>
      <c r="BG21" s="26"/>
      <c r="BH21" s="25">
        <v>0</v>
      </c>
      <c r="BI21" s="26">
        <v>0</v>
      </c>
      <c r="BJ21" s="25">
        <v>0</v>
      </c>
      <c r="BK21" s="25">
        <v>0</v>
      </c>
      <c r="BL21" s="26">
        <v>0</v>
      </c>
      <c r="BM21" s="25">
        <v>1.85</v>
      </c>
      <c r="BN21" s="25">
        <v>29.63334</v>
      </c>
      <c r="BO21" s="26">
        <v>16</v>
      </c>
      <c r="BP21" s="25">
        <v>21.54</v>
      </c>
      <c r="BQ21" s="25">
        <v>10.41019</v>
      </c>
      <c r="BR21" s="26">
        <v>4</v>
      </c>
      <c r="BS21" s="25">
        <v>10.83</v>
      </c>
      <c r="BT21" s="25">
        <v>0</v>
      </c>
      <c r="BU21" s="26">
        <v>0</v>
      </c>
      <c r="BV21" s="25">
        <v>1.05</v>
      </c>
      <c r="BW21" s="25">
        <v>0</v>
      </c>
      <c r="BX21" s="26">
        <v>0</v>
      </c>
      <c r="BY21" s="25">
        <v>0</v>
      </c>
      <c r="BZ21" s="25">
        <v>0</v>
      </c>
      <c r="CA21" s="26">
        <v>0</v>
      </c>
      <c r="CB21" s="25">
        <v>0.35</v>
      </c>
      <c r="CC21" s="25">
        <v>0</v>
      </c>
      <c r="CD21" s="26">
        <v>0</v>
      </c>
      <c r="CE21" s="25">
        <v>0.21</v>
      </c>
      <c r="CF21" s="25">
        <v>0</v>
      </c>
      <c r="CG21" s="26">
        <v>0</v>
      </c>
      <c r="CH21" s="25">
        <v>1.75</v>
      </c>
      <c r="CI21" s="25">
        <v>0</v>
      </c>
      <c r="CJ21" s="26">
        <v>0</v>
      </c>
      <c r="CK21" s="25">
        <v>1.3</v>
      </c>
      <c r="CL21" s="25">
        <v>0</v>
      </c>
      <c r="CM21" s="26">
        <v>0</v>
      </c>
      <c r="CN21" s="25">
        <v>0.04</v>
      </c>
      <c r="CO21" s="25">
        <v>0</v>
      </c>
      <c r="CP21" s="26">
        <v>0</v>
      </c>
      <c r="CQ21" s="25">
        <v>0.47</v>
      </c>
      <c r="CR21" s="25">
        <v>0</v>
      </c>
      <c r="CS21" s="26">
        <v>0</v>
      </c>
      <c r="CT21" s="25">
        <v>0.83</v>
      </c>
      <c r="CU21" s="25">
        <v>0</v>
      </c>
      <c r="CV21" s="26">
        <v>0</v>
      </c>
      <c r="CW21" s="25">
        <v>0.66</v>
      </c>
      <c r="CX21" s="25">
        <v>0</v>
      </c>
      <c r="CY21" s="26">
        <v>0</v>
      </c>
      <c r="CZ21" s="25">
        <v>0.71</v>
      </c>
      <c r="DA21" s="24">
        <v>44834</v>
      </c>
      <c r="DB21" s="25">
        <v>98.47</v>
      </c>
      <c r="DC21" s="22" t="s">
        <v>345</v>
      </c>
      <c r="DD21" s="25">
        <v>5.09</v>
      </c>
      <c r="DE21" s="26">
        <v>9</v>
      </c>
      <c r="DF21" s="25">
        <v>8.48</v>
      </c>
      <c r="DG21" s="25">
        <v>8.56</v>
      </c>
      <c r="DH21" s="25">
        <v>5.55</v>
      </c>
      <c r="DI21" s="25">
        <v>8.42</v>
      </c>
      <c r="DJ21" s="26">
        <v>17</v>
      </c>
      <c r="DK21" s="25">
        <v>13.25</v>
      </c>
      <c r="DL21" s="25">
        <v>18.28</v>
      </c>
      <c r="DM21" s="25"/>
      <c r="DN21" s="25">
        <v>58.84</v>
      </c>
      <c r="DO21" s="25">
        <v>3.71</v>
      </c>
      <c r="DP21" s="25">
        <v>6.32</v>
      </c>
      <c r="DQ21" s="25">
        <v>1.18</v>
      </c>
      <c r="DR21" s="25">
        <v>1.87</v>
      </c>
      <c r="DS21" s="25"/>
      <c r="DT21" s="25"/>
      <c r="DU21" s="25">
        <v>188.12</v>
      </c>
      <c r="DV21" s="25">
        <v>236.92</v>
      </c>
      <c r="DW21" s="25">
        <v>5.86</v>
      </c>
      <c r="DX21" s="25">
        <v>6.48</v>
      </c>
      <c r="DY21" s="25">
        <v>5.32</v>
      </c>
      <c r="DZ21" s="25">
        <v>0</v>
      </c>
      <c r="EA21" s="25">
        <v>0.48</v>
      </c>
      <c r="EB21" s="25">
        <v>0</v>
      </c>
      <c r="EC21" s="25">
        <v>0</v>
      </c>
      <c r="ED21" s="25">
        <v>0</v>
      </c>
      <c r="EE21" s="25">
        <v>0.12</v>
      </c>
      <c r="EF21" s="25">
        <v>0</v>
      </c>
      <c r="EG21" s="25">
        <v>0.15</v>
      </c>
      <c r="EH21" s="25">
        <v>11.69</v>
      </c>
      <c r="EI21" s="25">
        <v>26.66</v>
      </c>
      <c r="EJ21" s="25"/>
      <c r="EK21" s="25"/>
      <c r="EL21" s="25"/>
      <c r="EM21" s="25"/>
      <c r="EN21" s="25"/>
      <c r="EO21" s="25"/>
      <c r="EP21" s="25">
        <v>2.88</v>
      </c>
      <c r="EQ21" s="25">
        <v>4.1100000000000003</v>
      </c>
      <c r="ER21" s="25">
        <v>2.98</v>
      </c>
      <c r="ES21" s="25">
        <v>1.33</v>
      </c>
      <c r="ET21" s="25">
        <v>0</v>
      </c>
      <c r="EU21" s="25">
        <v>0.03</v>
      </c>
      <c r="EV21" s="26"/>
      <c r="EW21" s="23" t="s">
        <v>346</v>
      </c>
      <c r="EX21" s="25">
        <v>48.53</v>
      </c>
      <c r="EY21" s="25">
        <v>28.59</v>
      </c>
      <c r="EZ21" s="25">
        <v>22.88</v>
      </c>
      <c r="FA21" s="25"/>
      <c r="FB21" s="25"/>
      <c r="FC21" s="26">
        <v>10</v>
      </c>
      <c r="FD21" s="26"/>
      <c r="FE21" s="26">
        <v>14</v>
      </c>
      <c r="FF21" s="26">
        <v>28</v>
      </c>
      <c r="FG21" s="26"/>
      <c r="FH21" s="26">
        <v>46</v>
      </c>
      <c r="FI21" s="25">
        <v>21.28</v>
      </c>
      <c r="FJ21" s="25">
        <v>2.92</v>
      </c>
      <c r="FK21" s="25">
        <v>23.93</v>
      </c>
      <c r="FL21" s="25">
        <v>0</v>
      </c>
      <c r="FM21" s="25">
        <v>5.1100000000000003</v>
      </c>
      <c r="FN21" s="25">
        <v>18.059999999999999</v>
      </c>
      <c r="FO21" s="25">
        <v>2.87</v>
      </c>
      <c r="FP21" s="25">
        <v>27.52</v>
      </c>
      <c r="FQ21" s="25">
        <v>0</v>
      </c>
      <c r="FR21" s="23" t="s">
        <v>345</v>
      </c>
      <c r="FS21" s="23" t="s">
        <v>345</v>
      </c>
      <c r="FT21" s="23"/>
      <c r="FU21" s="23" t="s">
        <v>345</v>
      </c>
      <c r="FV21" s="23" t="s">
        <v>347</v>
      </c>
      <c r="FW21" s="23" t="s">
        <v>347</v>
      </c>
      <c r="FX21" s="23" t="s">
        <v>347</v>
      </c>
      <c r="FY21" s="23" t="s">
        <v>347</v>
      </c>
      <c r="FZ21" s="23" t="s">
        <v>347</v>
      </c>
      <c r="GA21" s="23" t="s">
        <v>347</v>
      </c>
      <c r="GB21" s="23"/>
      <c r="GC21" s="23"/>
      <c r="GD21" s="23"/>
      <c r="GE21" s="23"/>
      <c r="GF21" s="23" t="s">
        <v>345</v>
      </c>
      <c r="GG21" s="23" t="s">
        <v>345</v>
      </c>
      <c r="GH21" s="23" t="s">
        <v>347</v>
      </c>
      <c r="GI21" s="23" t="s">
        <v>347</v>
      </c>
      <c r="GJ21" s="23" t="s">
        <v>347</v>
      </c>
      <c r="GK21" s="23" t="s">
        <v>347</v>
      </c>
      <c r="GL21" s="23" t="s">
        <v>345</v>
      </c>
      <c r="GM21" s="23" t="s">
        <v>347</v>
      </c>
      <c r="GN21" s="23" t="s">
        <v>345</v>
      </c>
      <c r="GO21" s="23" t="s">
        <v>347</v>
      </c>
      <c r="GP21" s="23" t="s">
        <v>347</v>
      </c>
      <c r="GQ21" s="23" t="s">
        <v>347</v>
      </c>
      <c r="GR21" s="23" t="s">
        <v>347</v>
      </c>
      <c r="GS21" s="23" t="s">
        <v>347</v>
      </c>
      <c r="GT21" s="23" t="s">
        <v>347</v>
      </c>
      <c r="GU21" s="23" t="s">
        <v>345</v>
      </c>
      <c r="GV21" s="23" t="s">
        <v>345</v>
      </c>
      <c r="GW21" s="23" t="s">
        <v>347</v>
      </c>
      <c r="GX21" s="25">
        <v>-3552861.8689999999</v>
      </c>
      <c r="GY21" s="25">
        <v>-13773440.245999999</v>
      </c>
      <c r="GZ21" s="23" t="s">
        <v>348</v>
      </c>
      <c r="HA21" s="25">
        <v>0.99473999999999996</v>
      </c>
      <c r="HB21" s="25">
        <v>-17.459330000000001</v>
      </c>
      <c r="HC21" s="25">
        <v>27.154540000000001</v>
      </c>
      <c r="HD21" s="25">
        <v>6.2918799999999999</v>
      </c>
      <c r="HE21" s="25">
        <v>3.7884500000000001</v>
      </c>
      <c r="HF21" s="25">
        <v>5.5522900000000002</v>
      </c>
      <c r="HG21" s="25">
        <v>-20.667428889214001</v>
      </c>
      <c r="HH21" s="25">
        <v>-20.667428889214001</v>
      </c>
      <c r="HI21" s="25">
        <v>20.046154541956682</v>
      </c>
      <c r="HJ21" s="25">
        <v>17.533450773286656</v>
      </c>
      <c r="HK21" s="25"/>
      <c r="HL21" s="23">
        <v>236.98</v>
      </c>
      <c r="HM21" s="23" t="s">
        <v>56</v>
      </c>
      <c r="HN21" s="26"/>
      <c r="HO21" s="22">
        <v>6</v>
      </c>
      <c r="HP21" s="23" t="s">
        <v>345</v>
      </c>
      <c r="HQ21" s="23" t="s">
        <v>385</v>
      </c>
      <c r="HR21" s="23" t="s">
        <v>386</v>
      </c>
      <c r="HS21" s="27" t="s">
        <v>387</v>
      </c>
      <c r="HT21" s="23" t="s">
        <v>426</v>
      </c>
      <c r="HU21" s="23">
        <v>44929</v>
      </c>
      <c r="HV21" s="58" t="s">
        <v>838</v>
      </c>
    </row>
    <row r="22" spans="1:230" x14ac:dyDescent="0.25">
      <c r="A22" s="23" t="s">
        <v>107</v>
      </c>
      <c r="B22" s="23" t="s">
        <v>108</v>
      </c>
      <c r="C22" s="23" t="s">
        <v>109</v>
      </c>
      <c r="D22" s="24">
        <v>37407</v>
      </c>
      <c r="E22" s="25">
        <v>313167654</v>
      </c>
      <c r="F22" s="25">
        <v>1.2</v>
      </c>
      <c r="G22" s="25"/>
      <c r="H22" s="25">
        <v>1.21</v>
      </c>
      <c r="I22" s="24">
        <v>44606</v>
      </c>
      <c r="J22" s="26">
        <v>3</v>
      </c>
      <c r="K22" s="23" t="s">
        <v>48</v>
      </c>
      <c r="L22" s="24">
        <v>44865</v>
      </c>
      <c r="M22" s="23" t="s">
        <v>321</v>
      </c>
      <c r="N22" s="24">
        <v>44865</v>
      </c>
      <c r="O22" s="22" t="s">
        <v>343</v>
      </c>
      <c r="P22" s="25">
        <v>19.565480000000001</v>
      </c>
      <c r="Q22" s="25">
        <v>18.89</v>
      </c>
      <c r="R22" s="26">
        <v>5</v>
      </c>
      <c r="S22" s="26">
        <v>315</v>
      </c>
      <c r="T22" s="23"/>
      <c r="U22" s="25"/>
      <c r="V22" s="26"/>
      <c r="W22" s="26"/>
      <c r="X22" s="23"/>
      <c r="Y22" s="25"/>
      <c r="Z22" s="26"/>
      <c r="AA22" s="26"/>
      <c r="AB22" s="23"/>
      <c r="AC22" s="25">
        <v>2.92</v>
      </c>
      <c r="AD22" s="26"/>
      <c r="AE22" s="26"/>
      <c r="AF22" s="23"/>
      <c r="AG22" s="25">
        <v>7.05</v>
      </c>
      <c r="AH22" s="26"/>
      <c r="AI22" s="26"/>
      <c r="AJ22" s="23"/>
      <c r="AK22" s="25">
        <v>6.58</v>
      </c>
      <c r="AL22" s="26"/>
      <c r="AM22" s="26"/>
      <c r="AN22" s="25">
        <v>91.267610000000005</v>
      </c>
      <c r="AO22" s="26">
        <v>304</v>
      </c>
      <c r="AP22" s="26"/>
      <c r="AQ22" s="25">
        <v>87.688140000000004</v>
      </c>
      <c r="AR22" s="26">
        <v>292</v>
      </c>
      <c r="AS22" s="26">
        <v>663</v>
      </c>
      <c r="AT22" s="25">
        <v>4.0779100000000001</v>
      </c>
      <c r="AU22" s="25">
        <v>52.307850000000002</v>
      </c>
      <c r="AV22" s="25">
        <v>38.11497</v>
      </c>
      <c r="AW22" s="25">
        <v>5.4992599999999996</v>
      </c>
      <c r="AX22" s="25">
        <v>0</v>
      </c>
      <c r="AY22" s="25">
        <v>23.447710000000001</v>
      </c>
      <c r="AZ22" s="25"/>
      <c r="BA22" s="25"/>
      <c r="BB22" s="25">
        <v>4.6000300000000003</v>
      </c>
      <c r="BC22" s="25">
        <v>8.1490200000000002</v>
      </c>
      <c r="BD22" s="25">
        <v>6.5255700000000001</v>
      </c>
      <c r="BE22" s="26"/>
      <c r="BF22" s="26"/>
      <c r="BG22" s="26"/>
      <c r="BH22" s="25">
        <v>0</v>
      </c>
      <c r="BI22" s="26">
        <v>0</v>
      </c>
      <c r="BJ22" s="25">
        <v>0</v>
      </c>
      <c r="BK22" s="25">
        <v>0.4148</v>
      </c>
      <c r="BL22" s="26">
        <v>1</v>
      </c>
      <c r="BM22" s="25">
        <v>1.38</v>
      </c>
      <c r="BN22" s="25">
        <v>6.4453899999999997</v>
      </c>
      <c r="BO22" s="26">
        <v>23</v>
      </c>
      <c r="BP22" s="25">
        <v>6.68</v>
      </c>
      <c r="BQ22" s="25">
        <v>2.5257299999999998</v>
      </c>
      <c r="BR22" s="26">
        <v>9</v>
      </c>
      <c r="BS22" s="25">
        <v>3.65</v>
      </c>
      <c r="BT22" s="25">
        <v>0</v>
      </c>
      <c r="BU22" s="26">
        <v>0</v>
      </c>
      <c r="BV22" s="25">
        <v>0.46</v>
      </c>
      <c r="BW22" s="25">
        <v>0</v>
      </c>
      <c r="BX22" s="26">
        <v>0</v>
      </c>
      <c r="BY22" s="25">
        <v>0</v>
      </c>
      <c r="BZ22" s="25">
        <v>0</v>
      </c>
      <c r="CA22" s="26">
        <v>0</v>
      </c>
      <c r="CB22" s="25">
        <v>0.21</v>
      </c>
      <c r="CC22" s="25">
        <v>0</v>
      </c>
      <c r="CD22" s="26">
        <v>0</v>
      </c>
      <c r="CE22" s="25">
        <v>0.11</v>
      </c>
      <c r="CF22" s="25">
        <v>0</v>
      </c>
      <c r="CG22" s="26">
        <v>0</v>
      </c>
      <c r="CH22" s="25">
        <v>0.77</v>
      </c>
      <c r="CI22" s="25">
        <v>9.2319999999999999E-2</v>
      </c>
      <c r="CJ22" s="26">
        <v>1</v>
      </c>
      <c r="CK22" s="25">
        <v>1.24</v>
      </c>
      <c r="CL22" s="25">
        <v>0</v>
      </c>
      <c r="CM22" s="26">
        <v>0</v>
      </c>
      <c r="CN22" s="25">
        <v>0.03</v>
      </c>
      <c r="CO22" s="25">
        <v>0</v>
      </c>
      <c r="CP22" s="26">
        <v>0</v>
      </c>
      <c r="CQ22" s="25">
        <v>0.22</v>
      </c>
      <c r="CR22" s="25">
        <v>0</v>
      </c>
      <c r="CS22" s="26">
        <v>0</v>
      </c>
      <c r="CT22" s="25">
        <v>0.35</v>
      </c>
      <c r="CU22" s="25">
        <v>0</v>
      </c>
      <c r="CV22" s="26">
        <v>0</v>
      </c>
      <c r="CW22" s="25">
        <v>1.6</v>
      </c>
      <c r="CX22" s="25">
        <v>0</v>
      </c>
      <c r="CY22" s="26">
        <v>0</v>
      </c>
      <c r="CZ22" s="25">
        <v>0.33</v>
      </c>
      <c r="DA22" s="24">
        <v>44834</v>
      </c>
      <c r="DB22" s="25">
        <v>82.5</v>
      </c>
      <c r="DC22" s="22" t="s">
        <v>345</v>
      </c>
      <c r="DD22" s="25">
        <v>8.59</v>
      </c>
      <c r="DE22" s="26">
        <v>44</v>
      </c>
      <c r="DF22" s="25">
        <v>8.86</v>
      </c>
      <c r="DG22" s="25"/>
      <c r="DH22" s="25">
        <v>8.65</v>
      </c>
      <c r="DI22" s="25">
        <v>8.8699999999999992</v>
      </c>
      <c r="DJ22" s="26">
        <v>45</v>
      </c>
      <c r="DK22" s="25">
        <v>17.16</v>
      </c>
      <c r="DL22" s="25">
        <v>19.73</v>
      </c>
      <c r="DM22" s="25">
        <v>55.95</v>
      </c>
      <c r="DN22" s="25">
        <v>61.2</v>
      </c>
      <c r="DO22" s="25">
        <v>4.54</v>
      </c>
      <c r="DP22" s="25">
        <v>4.08</v>
      </c>
      <c r="DQ22" s="25">
        <v>1.64</v>
      </c>
      <c r="DR22" s="25">
        <v>2.19</v>
      </c>
      <c r="DS22" s="25"/>
      <c r="DT22" s="25"/>
      <c r="DU22" s="25">
        <v>132.30000000000001</v>
      </c>
      <c r="DV22" s="25">
        <v>158.24</v>
      </c>
      <c r="DW22" s="25">
        <v>0.08</v>
      </c>
      <c r="DX22" s="25">
        <v>0.12</v>
      </c>
      <c r="DY22" s="25">
        <v>5.57</v>
      </c>
      <c r="DZ22" s="25">
        <v>0</v>
      </c>
      <c r="EA22" s="25">
        <v>0.4</v>
      </c>
      <c r="EB22" s="25">
        <v>0</v>
      </c>
      <c r="EC22" s="25">
        <v>0.01</v>
      </c>
      <c r="ED22" s="25">
        <v>0</v>
      </c>
      <c r="EE22" s="25">
        <v>0.79</v>
      </c>
      <c r="EF22" s="25">
        <v>0</v>
      </c>
      <c r="EG22" s="25">
        <v>1.45</v>
      </c>
      <c r="EH22" s="25">
        <v>12.45</v>
      </c>
      <c r="EI22" s="25">
        <v>5.9</v>
      </c>
      <c r="EJ22" s="25"/>
      <c r="EK22" s="25"/>
      <c r="EL22" s="25"/>
      <c r="EM22" s="25"/>
      <c r="EN22" s="25"/>
      <c r="EO22" s="25"/>
      <c r="EP22" s="25">
        <v>0.08</v>
      </c>
      <c r="EQ22" s="25">
        <v>4.21</v>
      </c>
      <c r="ER22" s="25">
        <v>0.08</v>
      </c>
      <c r="ES22" s="25">
        <v>2.62</v>
      </c>
      <c r="ET22" s="25">
        <v>0</v>
      </c>
      <c r="EU22" s="25">
        <v>0.28999999999999998</v>
      </c>
      <c r="EV22" s="26"/>
      <c r="EW22" s="23" t="s">
        <v>346</v>
      </c>
      <c r="EX22" s="25">
        <v>19.309999999999999</v>
      </c>
      <c r="EY22" s="25">
        <v>51.33</v>
      </c>
      <c r="EZ22" s="25">
        <v>26.29</v>
      </c>
      <c r="FA22" s="25">
        <v>3.07</v>
      </c>
      <c r="FB22" s="25"/>
      <c r="FC22" s="26">
        <v>21</v>
      </c>
      <c r="FD22" s="26">
        <v>17</v>
      </c>
      <c r="FE22" s="26">
        <v>67</v>
      </c>
      <c r="FF22" s="26">
        <v>34</v>
      </c>
      <c r="FG22" s="26"/>
      <c r="FH22" s="26">
        <v>31</v>
      </c>
      <c r="FI22" s="25">
        <v>14.78</v>
      </c>
      <c r="FJ22" s="25">
        <v>2.8</v>
      </c>
      <c r="FK22" s="25">
        <v>20.399999999999999</v>
      </c>
      <c r="FL22" s="25">
        <v>0</v>
      </c>
      <c r="FM22" s="25">
        <v>5.53</v>
      </c>
      <c r="FN22" s="25">
        <v>14.02</v>
      </c>
      <c r="FO22" s="25">
        <v>3.32</v>
      </c>
      <c r="FP22" s="25">
        <v>21.57</v>
      </c>
      <c r="FQ22" s="25">
        <v>0</v>
      </c>
      <c r="FR22" s="23" t="s">
        <v>345</v>
      </c>
      <c r="FS22" s="23" t="s">
        <v>345</v>
      </c>
      <c r="FT22" s="23"/>
      <c r="FU22" s="23" t="s">
        <v>347</v>
      </c>
      <c r="FV22" s="23" t="s">
        <v>347</v>
      </c>
      <c r="FW22" s="23" t="s">
        <v>347</v>
      </c>
      <c r="FX22" s="23" t="s">
        <v>347</v>
      </c>
      <c r="FY22" s="23" t="s">
        <v>347</v>
      </c>
      <c r="FZ22" s="23" t="s">
        <v>347</v>
      </c>
      <c r="GA22" s="23" t="s">
        <v>347</v>
      </c>
      <c r="GB22" s="23"/>
      <c r="GC22" s="23"/>
      <c r="GD22" s="23"/>
      <c r="GE22" s="23"/>
      <c r="GF22" s="23" t="s">
        <v>347</v>
      </c>
      <c r="GG22" s="23" t="s">
        <v>347</v>
      </c>
      <c r="GH22" s="23" t="s">
        <v>347</v>
      </c>
      <c r="GI22" s="23" t="s">
        <v>347</v>
      </c>
      <c r="GJ22" s="23" t="s">
        <v>347</v>
      </c>
      <c r="GK22" s="23" t="s">
        <v>347</v>
      </c>
      <c r="GL22" s="23" t="s">
        <v>347</v>
      </c>
      <c r="GM22" s="23" t="s">
        <v>347</v>
      </c>
      <c r="GN22" s="23" t="s">
        <v>347</v>
      </c>
      <c r="GO22" s="23" t="s">
        <v>347</v>
      </c>
      <c r="GP22" s="23" t="s">
        <v>347</v>
      </c>
      <c r="GQ22" s="23" t="s">
        <v>347</v>
      </c>
      <c r="GR22" s="23" t="s">
        <v>347</v>
      </c>
      <c r="GS22" s="23" t="s">
        <v>347</v>
      </c>
      <c r="GT22" s="23" t="s">
        <v>347</v>
      </c>
      <c r="GU22" s="23" t="s">
        <v>347</v>
      </c>
      <c r="GV22" s="23" t="s">
        <v>347</v>
      </c>
      <c r="GW22" s="23" t="s">
        <v>347</v>
      </c>
      <c r="GX22" s="25">
        <v>-10603173.744999999</v>
      </c>
      <c r="GY22" s="25">
        <v>-41330357.533</v>
      </c>
      <c r="GZ22" s="23" t="s">
        <v>348</v>
      </c>
      <c r="HA22" s="25">
        <v>0.40819</v>
      </c>
      <c r="HB22" s="25">
        <v>-9.2267499999999991</v>
      </c>
      <c r="HC22" s="25">
        <v>2.4327999999999999</v>
      </c>
      <c r="HD22" s="25">
        <v>0.88507000000000002</v>
      </c>
      <c r="HE22" s="25">
        <v>-2.0132099999999999</v>
      </c>
      <c r="HF22" s="25">
        <v>-1.17191</v>
      </c>
      <c r="HG22" s="25">
        <v>-12.245036578641145</v>
      </c>
      <c r="HH22" s="25">
        <v>-12.245036578641145</v>
      </c>
      <c r="HI22" s="25">
        <v>6.7615444080943101</v>
      </c>
      <c r="HJ22" s="25">
        <v>5.3297493777715532</v>
      </c>
      <c r="HK22" s="25"/>
      <c r="HL22" s="23"/>
      <c r="HM22" s="23" t="s">
        <v>933</v>
      </c>
      <c r="HN22" s="26"/>
      <c r="HO22" s="22">
        <v>3</v>
      </c>
      <c r="HP22" s="23" t="s">
        <v>345</v>
      </c>
      <c r="HQ22" s="23" t="s">
        <v>385</v>
      </c>
      <c r="HR22" s="23" t="s">
        <v>386</v>
      </c>
      <c r="HS22" s="27" t="s">
        <v>387</v>
      </c>
      <c r="HT22" s="23" t="s">
        <v>427</v>
      </c>
      <c r="HU22" s="23">
        <v>44929</v>
      </c>
      <c r="HV22" s="58" t="s">
        <v>839</v>
      </c>
    </row>
    <row r="23" spans="1:230" x14ac:dyDescent="0.25">
      <c r="A23" s="23" t="s">
        <v>79</v>
      </c>
      <c r="B23" s="23" t="s">
        <v>81</v>
      </c>
      <c r="C23" s="23" t="s">
        <v>399</v>
      </c>
      <c r="D23" s="24">
        <v>42888</v>
      </c>
      <c r="E23" s="25">
        <v>773174504</v>
      </c>
      <c r="F23" s="25">
        <v>0.8</v>
      </c>
      <c r="G23" s="25"/>
      <c r="H23" s="25">
        <v>1.05</v>
      </c>
      <c r="I23" s="24">
        <v>44697</v>
      </c>
      <c r="J23" s="26">
        <v>2</v>
      </c>
      <c r="K23" s="23" t="s">
        <v>80</v>
      </c>
      <c r="L23" s="24">
        <v>44895</v>
      </c>
      <c r="M23" s="23" t="s">
        <v>361</v>
      </c>
      <c r="N23" s="24">
        <v>44865</v>
      </c>
      <c r="O23" s="22" t="s">
        <v>344</v>
      </c>
      <c r="P23" s="25">
        <v>19.43919</v>
      </c>
      <c r="Q23" s="25">
        <v>19.010000000000002</v>
      </c>
      <c r="R23" s="26">
        <v>19</v>
      </c>
      <c r="S23" s="26">
        <v>322</v>
      </c>
      <c r="T23" s="23"/>
      <c r="U23" s="25"/>
      <c r="V23" s="26"/>
      <c r="W23" s="26"/>
      <c r="X23" s="23"/>
      <c r="Y23" s="25"/>
      <c r="Z23" s="26"/>
      <c r="AA23" s="26"/>
      <c r="AB23" s="23"/>
      <c r="AC23" s="25">
        <v>4.33</v>
      </c>
      <c r="AD23" s="26"/>
      <c r="AE23" s="26"/>
      <c r="AF23" s="23"/>
      <c r="AG23" s="25">
        <v>6.26</v>
      </c>
      <c r="AH23" s="26"/>
      <c r="AI23" s="26"/>
      <c r="AJ23" s="23"/>
      <c r="AK23" s="25">
        <v>5.08</v>
      </c>
      <c r="AL23" s="26"/>
      <c r="AM23" s="26"/>
      <c r="AN23" s="25">
        <v>91.278840000000002</v>
      </c>
      <c r="AO23" s="26">
        <v>138</v>
      </c>
      <c r="AP23" s="26"/>
      <c r="AQ23" s="25">
        <v>93.927199999999999</v>
      </c>
      <c r="AR23" s="26">
        <v>119</v>
      </c>
      <c r="AS23" s="26">
        <v>147</v>
      </c>
      <c r="AT23" s="25">
        <v>12.45303</v>
      </c>
      <c r="AU23" s="25">
        <v>42.481310000000001</v>
      </c>
      <c r="AV23" s="25">
        <v>36.78152</v>
      </c>
      <c r="AW23" s="25">
        <v>7.1738099999999996</v>
      </c>
      <c r="AX23" s="25">
        <v>1.11032</v>
      </c>
      <c r="AY23" s="25">
        <v>21.52345</v>
      </c>
      <c r="AZ23" s="25"/>
      <c r="BA23" s="25"/>
      <c r="BB23" s="25">
        <v>3.1467999999999998</v>
      </c>
      <c r="BC23" s="25">
        <v>7.7773199999999996</v>
      </c>
      <c r="BD23" s="25">
        <v>6.2058200000000001</v>
      </c>
      <c r="BE23" s="26"/>
      <c r="BF23" s="26"/>
      <c r="BG23" s="26"/>
      <c r="BH23" s="25">
        <v>0</v>
      </c>
      <c r="BI23" s="26">
        <v>0</v>
      </c>
      <c r="BJ23" s="25">
        <v>0</v>
      </c>
      <c r="BK23" s="25">
        <v>0</v>
      </c>
      <c r="BL23" s="26">
        <v>0</v>
      </c>
      <c r="BM23" s="25">
        <v>0.32</v>
      </c>
      <c r="BN23" s="25">
        <v>3.36328</v>
      </c>
      <c r="BO23" s="26">
        <v>5</v>
      </c>
      <c r="BP23" s="25">
        <v>3.86</v>
      </c>
      <c r="BQ23" s="25">
        <v>1.7489600000000001</v>
      </c>
      <c r="BR23" s="26">
        <v>2</v>
      </c>
      <c r="BS23" s="25">
        <v>2.41</v>
      </c>
      <c r="BT23" s="25">
        <v>0</v>
      </c>
      <c r="BU23" s="26">
        <v>0</v>
      </c>
      <c r="BV23" s="25">
        <v>0.28000000000000003</v>
      </c>
      <c r="BW23" s="25">
        <v>0</v>
      </c>
      <c r="BX23" s="26">
        <v>0</v>
      </c>
      <c r="BY23" s="25">
        <v>0</v>
      </c>
      <c r="BZ23" s="25">
        <v>0</v>
      </c>
      <c r="CA23" s="26">
        <v>0</v>
      </c>
      <c r="CB23" s="25">
        <v>0.73</v>
      </c>
      <c r="CC23" s="25">
        <v>0</v>
      </c>
      <c r="CD23" s="26">
        <v>0</v>
      </c>
      <c r="CE23" s="25">
        <v>0.15</v>
      </c>
      <c r="CF23" s="25">
        <v>0</v>
      </c>
      <c r="CG23" s="26">
        <v>0</v>
      </c>
      <c r="CH23" s="25">
        <v>0.59</v>
      </c>
      <c r="CI23" s="25">
        <v>4.9364999999999997</v>
      </c>
      <c r="CJ23" s="26">
        <v>12</v>
      </c>
      <c r="CK23" s="25">
        <v>1.61</v>
      </c>
      <c r="CL23" s="25">
        <v>0</v>
      </c>
      <c r="CM23" s="26">
        <v>0</v>
      </c>
      <c r="CN23" s="25">
        <v>0.01</v>
      </c>
      <c r="CO23" s="25">
        <v>0</v>
      </c>
      <c r="CP23" s="26">
        <v>0</v>
      </c>
      <c r="CQ23" s="25">
        <v>0.24</v>
      </c>
      <c r="CR23" s="25">
        <v>0</v>
      </c>
      <c r="CS23" s="26">
        <v>0</v>
      </c>
      <c r="CT23" s="25">
        <v>0.09</v>
      </c>
      <c r="CU23" s="25">
        <v>2.6585000000000001</v>
      </c>
      <c r="CV23" s="26">
        <v>5</v>
      </c>
      <c r="CW23" s="25">
        <v>1.19</v>
      </c>
      <c r="CX23" s="25">
        <v>0</v>
      </c>
      <c r="CY23" s="26">
        <v>0</v>
      </c>
      <c r="CZ23" s="25">
        <v>0.26</v>
      </c>
      <c r="DA23" s="24">
        <v>44834</v>
      </c>
      <c r="DB23" s="25">
        <v>59.9</v>
      </c>
      <c r="DC23" s="22"/>
      <c r="DD23" s="25"/>
      <c r="DE23" s="26"/>
      <c r="DF23" s="25">
        <v>8.66</v>
      </c>
      <c r="DG23" s="25"/>
      <c r="DH23" s="25"/>
      <c r="DI23" s="25">
        <v>8.3000000000000007</v>
      </c>
      <c r="DJ23" s="26"/>
      <c r="DK23" s="25"/>
      <c r="DL23" s="25">
        <v>19.75</v>
      </c>
      <c r="DM23" s="25"/>
      <c r="DN23" s="25">
        <v>61.88</v>
      </c>
      <c r="DO23" s="25"/>
      <c r="DP23" s="25">
        <v>3.37</v>
      </c>
      <c r="DQ23" s="25"/>
      <c r="DR23" s="25">
        <v>1.32</v>
      </c>
      <c r="DS23" s="25"/>
      <c r="DT23" s="25"/>
      <c r="DU23" s="25"/>
      <c r="DV23" s="25">
        <v>200.55</v>
      </c>
      <c r="DW23" s="25">
        <v>17.489999999999998</v>
      </c>
      <c r="DX23" s="25">
        <v>14.96</v>
      </c>
      <c r="DY23" s="25">
        <v>4.66</v>
      </c>
      <c r="DZ23" s="25">
        <v>2.94</v>
      </c>
      <c r="EA23" s="25">
        <v>0.71</v>
      </c>
      <c r="EB23" s="25">
        <v>0</v>
      </c>
      <c r="EC23" s="25">
        <v>0</v>
      </c>
      <c r="ED23" s="25">
        <v>0</v>
      </c>
      <c r="EE23" s="25">
        <v>0.25</v>
      </c>
      <c r="EF23" s="25">
        <v>0</v>
      </c>
      <c r="EG23" s="25">
        <v>0.37</v>
      </c>
      <c r="EH23" s="25">
        <v>24.88</v>
      </c>
      <c r="EI23" s="25">
        <v>4.1500000000000004</v>
      </c>
      <c r="EJ23" s="25"/>
      <c r="EK23" s="25"/>
      <c r="EL23" s="25"/>
      <c r="EM23" s="25"/>
      <c r="EN23" s="25"/>
      <c r="EO23" s="25"/>
      <c r="EP23" s="25">
        <v>17.489999999999998</v>
      </c>
      <c r="EQ23" s="25">
        <v>3.58</v>
      </c>
      <c r="ER23" s="25">
        <v>1.88</v>
      </c>
      <c r="ES23" s="25">
        <v>1.66</v>
      </c>
      <c r="ET23" s="25">
        <v>0</v>
      </c>
      <c r="EU23" s="25">
        <v>0.02</v>
      </c>
      <c r="EV23" s="26"/>
      <c r="EW23" s="23"/>
      <c r="EX23" s="25"/>
      <c r="EY23" s="25"/>
      <c r="EZ23" s="25"/>
      <c r="FA23" s="25"/>
      <c r="FB23" s="25"/>
      <c r="FC23" s="26"/>
      <c r="FD23" s="26"/>
      <c r="FE23" s="26"/>
      <c r="FF23" s="26"/>
      <c r="FG23" s="26"/>
      <c r="FH23" s="26"/>
      <c r="FI23" s="25">
        <v>18.25</v>
      </c>
      <c r="FJ23" s="25">
        <v>5.8</v>
      </c>
      <c r="FK23" s="25">
        <v>43.34</v>
      </c>
      <c r="FL23" s="25">
        <v>0</v>
      </c>
      <c r="FM23" s="25">
        <v>5</v>
      </c>
      <c r="FN23" s="25">
        <v>16.059999999999999</v>
      </c>
      <c r="FO23" s="25">
        <v>4.38</v>
      </c>
      <c r="FP23" s="25">
        <v>42.93</v>
      </c>
      <c r="FQ23" s="25">
        <v>0</v>
      </c>
      <c r="FR23" s="23" t="s">
        <v>345</v>
      </c>
      <c r="FS23" s="23" t="s">
        <v>347</v>
      </c>
      <c r="FT23" s="23"/>
      <c r="FU23" s="23" t="s">
        <v>345</v>
      </c>
      <c r="FV23" s="23" t="s">
        <v>345</v>
      </c>
      <c r="FW23" s="23" t="s">
        <v>347</v>
      </c>
      <c r="FX23" s="23" t="s">
        <v>347</v>
      </c>
      <c r="FY23" s="23" t="s">
        <v>347</v>
      </c>
      <c r="FZ23" s="23" t="s">
        <v>345</v>
      </c>
      <c r="GA23" s="23" t="s">
        <v>347</v>
      </c>
      <c r="GB23" s="23"/>
      <c r="GC23" s="23"/>
      <c r="GD23" s="23"/>
      <c r="GE23" s="23"/>
      <c r="GF23" s="23" t="s">
        <v>345</v>
      </c>
      <c r="GG23" s="23" t="s">
        <v>345</v>
      </c>
      <c r="GH23" s="23" t="s">
        <v>345</v>
      </c>
      <c r="GI23" s="23" t="s">
        <v>345</v>
      </c>
      <c r="GJ23" s="23" t="s">
        <v>345</v>
      </c>
      <c r="GK23" s="23" t="s">
        <v>345</v>
      </c>
      <c r="GL23" s="23" t="s">
        <v>345</v>
      </c>
      <c r="GM23" s="23" t="s">
        <v>347</v>
      </c>
      <c r="GN23" s="23" t="s">
        <v>345</v>
      </c>
      <c r="GO23" s="23" t="s">
        <v>345</v>
      </c>
      <c r="GP23" s="23" t="s">
        <v>345</v>
      </c>
      <c r="GQ23" s="23" t="s">
        <v>345</v>
      </c>
      <c r="GR23" s="23" t="s">
        <v>345</v>
      </c>
      <c r="GS23" s="23" t="s">
        <v>345</v>
      </c>
      <c r="GT23" s="23" t="s">
        <v>345</v>
      </c>
      <c r="GU23" s="23" t="s">
        <v>345</v>
      </c>
      <c r="GV23" s="23" t="s">
        <v>345</v>
      </c>
      <c r="GW23" s="23" t="s">
        <v>345</v>
      </c>
      <c r="GX23" s="25">
        <v>29086306.699999999</v>
      </c>
      <c r="GY23" s="25">
        <v>156323035.04300001</v>
      </c>
      <c r="GZ23" s="23" t="s">
        <v>348</v>
      </c>
      <c r="HA23" s="25">
        <v>0.81920999999999999</v>
      </c>
      <c r="HB23" s="25">
        <v>-20.66338</v>
      </c>
      <c r="HC23" s="25">
        <v>-3.8845399999999999</v>
      </c>
      <c r="HD23" s="25">
        <v>5.5075799999999999</v>
      </c>
      <c r="HE23" s="25">
        <v>-6.92943</v>
      </c>
      <c r="HF23" s="25">
        <v>-3.24498</v>
      </c>
      <c r="HG23" s="25">
        <v>-24.240675294417823</v>
      </c>
      <c r="HH23" s="25">
        <v>-24.240675294417823</v>
      </c>
      <c r="HI23" s="25">
        <v>8.4445181147081048</v>
      </c>
      <c r="HJ23" s="25">
        <v>6.9372966264013334</v>
      </c>
      <c r="HK23" s="25"/>
      <c r="HL23" s="23"/>
      <c r="HM23" s="23" t="s">
        <v>428</v>
      </c>
      <c r="HN23" s="26"/>
      <c r="HO23" s="22">
        <v>4</v>
      </c>
      <c r="HP23" s="23" t="s">
        <v>345</v>
      </c>
      <c r="HQ23" s="23" t="s">
        <v>383</v>
      </c>
      <c r="HR23" s="23" t="s">
        <v>386</v>
      </c>
      <c r="HS23" s="27" t="s">
        <v>390</v>
      </c>
      <c r="HT23" s="23" t="s">
        <v>429</v>
      </c>
      <c r="HU23" s="23">
        <v>44929</v>
      </c>
      <c r="HV23" s="58" t="s">
        <v>838</v>
      </c>
    </row>
    <row r="24" spans="1:230" x14ac:dyDescent="0.25">
      <c r="A24" s="23" t="s">
        <v>47</v>
      </c>
      <c r="B24" s="23" t="s">
        <v>49</v>
      </c>
      <c r="C24" s="23" t="s">
        <v>389</v>
      </c>
      <c r="D24" s="24">
        <v>36557</v>
      </c>
      <c r="E24" s="25">
        <v>138256289</v>
      </c>
      <c r="F24" s="25">
        <v>0.9</v>
      </c>
      <c r="G24" s="25"/>
      <c r="H24" s="25">
        <v>0.96</v>
      </c>
      <c r="I24" s="24">
        <v>44890</v>
      </c>
      <c r="J24" s="26">
        <v>4</v>
      </c>
      <c r="K24" s="23" t="s">
        <v>48</v>
      </c>
      <c r="L24" s="24">
        <v>44895</v>
      </c>
      <c r="M24" s="23" t="s">
        <v>321</v>
      </c>
      <c r="N24" s="24">
        <v>44865</v>
      </c>
      <c r="O24" s="22" t="s">
        <v>343</v>
      </c>
      <c r="P24" s="25">
        <v>17.66873</v>
      </c>
      <c r="Q24" s="25">
        <v>17.600000000000001</v>
      </c>
      <c r="R24" s="26">
        <v>2</v>
      </c>
      <c r="S24" s="26">
        <v>107</v>
      </c>
      <c r="T24" s="23"/>
      <c r="U24" s="25"/>
      <c r="V24" s="26"/>
      <c r="W24" s="26"/>
      <c r="X24" s="23"/>
      <c r="Y24" s="25"/>
      <c r="Z24" s="26"/>
      <c r="AA24" s="26"/>
      <c r="AB24" s="23"/>
      <c r="AC24" s="25">
        <v>3.78</v>
      </c>
      <c r="AD24" s="26"/>
      <c r="AE24" s="26"/>
      <c r="AF24" s="23"/>
      <c r="AG24" s="25">
        <v>7.09</v>
      </c>
      <c r="AH24" s="26"/>
      <c r="AI24" s="26"/>
      <c r="AJ24" s="23"/>
      <c r="AK24" s="25">
        <v>6.4</v>
      </c>
      <c r="AL24" s="26"/>
      <c r="AM24" s="26"/>
      <c r="AN24" s="25">
        <v>84.422929999999994</v>
      </c>
      <c r="AO24" s="26">
        <v>144</v>
      </c>
      <c r="AP24" s="26"/>
      <c r="AQ24" s="25">
        <v>85.083979999999997</v>
      </c>
      <c r="AR24" s="26">
        <v>134</v>
      </c>
      <c r="AS24" s="26">
        <v>165</v>
      </c>
      <c r="AT24" s="25">
        <v>5.1775599999999997</v>
      </c>
      <c r="AU24" s="25">
        <v>58.757800000000003</v>
      </c>
      <c r="AV24" s="25">
        <v>32.195959999999999</v>
      </c>
      <c r="AW24" s="25">
        <v>3.8686699999999998</v>
      </c>
      <c r="AX24" s="25">
        <v>0</v>
      </c>
      <c r="AY24" s="25">
        <v>23.447710000000001</v>
      </c>
      <c r="AZ24" s="25"/>
      <c r="BA24" s="25"/>
      <c r="BB24" s="25">
        <v>4.6000300000000003</v>
      </c>
      <c r="BC24" s="25">
        <v>8.1490200000000002</v>
      </c>
      <c r="BD24" s="25">
        <v>6.5255700000000001</v>
      </c>
      <c r="BE24" s="26"/>
      <c r="BF24" s="26"/>
      <c r="BG24" s="26"/>
      <c r="BH24" s="25">
        <v>0</v>
      </c>
      <c r="BI24" s="26">
        <v>0</v>
      </c>
      <c r="BJ24" s="25">
        <v>0</v>
      </c>
      <c r="BK24" s="25">
        <v>1.87235</v>
      </c>
      <c r="BL24" s="26">
        <v>4</v>
      </c>
      <c r="BM24" s="25">
        <v>1.38</v>
      </c>
      <c r="BN24" s="25">
        <v>6.44198</v>
      </c>
      <c r="BO24" s="26">
        <v>12</v>
      </c>
      <c r="BP24" s="25">
        <v>6.68</v>
      </c>
      <c r="BQ24" s="25">
        <v>1.6661300000000001</v>
      </c>
      <c r="BR24" s="26">
        <v>3</v>
      </c>
      <c r="BS24" s="25">
        <v>3.65</v>
      </c>
      <c r="BT24" s="25">
        <v>3.5188299999999999</v>
      </c>
      <c r="BU24" s="26">
        <v>5</v>
      </c>
      <c r="BV24" s="25">
        <v>0.46</v>
      </c>
      <c r="BW24" s="25">
        <v>0</v>
      </c>
      <c r="BX24" s="26">
        <v>0</v>
      </c>
      <c r="BY24" s="25">
        <v>0</v>
      </c>
      <c r="BZ24" s="25">
        <v>0</v>
      </c>
      <c r="CA24" s="26">
        <v>0</v>
      </c>
      <c r="CB24" s="25">
        <v>0.21</v>
      </c>
      <c r="CC24" s="25">
        <v>0</v>
      </c>
      <c r="CD24" s="26">
        <v>0</v>
      </c>
      <c r="CE24" s="25">
        <v>0.11</v>
      </c>
      <c r="CF24" s="25">
        <v>4.7229999999999999</v>
      </c>
      <c r="CG24" s="26">
        <v>7</v>
      </c>
      <c r="CH24" s="25">
        <v>0.77</v>
      </c>
      <c r="CI24" s="25">
        <v>2.1359400000000002</v>
      </c>
      <c r="CJ24" s="26">
        <v>5</v>
      </c>
      <c r="CK24" s="25">
        <v>1.24</v>
      </c>
      <c r="CL24" s="25">
        <v>0</v>
      </c>
      <c r="CM24" s="26">
        <v>0</v>
      </c>
      <c r="CN24" s="25">
        <v>0.03</v>
      </c>
      <c r="CO24" s="25">
        <v>0</v>
      </c>
      <c r="CP24" s="26">
        <v>0</v>
      </c>
      <c r="CQ24" s="25">
        <v>0.22</v>
      </c>
      <c r="CR24" s="25">
        <v>2.3909600000000002</v>
      </c>
      <c r="CS24" s="26">
        <v>4</v>
      </c>
      <c r="CT24" s="25">
        <v>0.35</v>
      </c>
      <c r="CU24" s="25">
        <v>0</v>
      </c>
      <c r="CV24" s="26">
        <v>0</v>
      </c>
      <c r="CW24" s="25">
        <v>1.6</v>
      </c>
      <c r="CX24" s="25">
        <v>0</v>
      </c>
      <c r="CY24" s="26">
        <v>0</v>
      </c>
      <c r="CZ24" s="25">
        <v>0.33</v>
      </c>
      <c r="DA24" s="24">
        <v>44834</v>
      </c>
      <c r="DB24" s="25">
        <v>70.069999999999993</v>
      </c>
      <c r="DC24" s="22" t="s">
        <v>345</v>
      </c>
      <c r="DD24" s="25">
        <v>7.26</v>
      </c>
      <c r="DE24" s="26">
        <v>21</v>
      </c>
      <c r="DF24" s="25">
        <v>8.86</v>
      </c>
      <c r="DG24" s="25"/>
      <c r="DH24" s="25">
        <v>7.54</v>
      </c>
      <c r="DI24" s="25">
        <v>8.8699999999999992</v>
      </c>
      <c r="DJ24" s="26">
        <v>24</v>
      </c>
      <c r="DK24" s="25">
        <v>18.440000000000001</v>
      </c>
      <c r="DL24" s="25">
        <v>19.73</v>
      </c>
      <c r="DM24" s="25"/>
      <c r="DN24" s="25">
        <v>61.2</v>
      </c>
      <c r="DO24" s="25">
        <v>3.11</v>
      </c>
      <c r="DP24" s="25">
        <v>4.08</v>
      </c>
      <c r="DQ24" s="25">
        <v>1.68</v>
      </c>
      <c r="DR24" s="25">
        <v>2.19</v>
      </c>
      <c r="DS24" s="25"/>
      <c r="DT24" s="25"/>
      <c r="DU24" s="25"/>
      <c r="DV24" s="25">
        <v>158.24</v>
      </c>
      <c r="DW24" s="25">
        <v>5.61</v>
      </c>
      <c r="DX24" s="25">
        <v>5.0999999999999996</v>
      </c>
      <c r="DY24" s="25">
        <v>5.57</v>
      </c>
      <c r="DZ24" s="25">
        <v>0</v>
      </c>
      <c r="EA24" s="25">
        <v>0.4</v>
      </c>
      <c r="EB24" s="25">
        <v>0</v>
      </c>
      <c r="EC24" s="25">
        <v>0.01</v>
      </c>
      <c r="ED24" s="25">
        <v>0</v>
      </c>
      <c r="EE24" s="25">
        <v>0.79</v>
      </c>
      <c r="EF24" s="25">
        <v>0</v>
      </c>
      <c r="EG24" s="25">
        <v>1.45</v>
      </c>
      <c r="EH24" s="25">
        <v>10.32</v>
      </c>
      <c r="EI24" s="25">
        <v>5.9</v>
      </c>
      <c r="EJ24" s="25"/>
      <c r="EK24" s="25"/>
      <c r="EL24" s="25"/>
      <c r="EM24" s="25"/>
      <c r="EN24" s="25"/>
      <c r="EO24" s="25"/>
      <c r="EP24" s="25">
        <v>5.19</v>
      </c>
      <c r="EQ24" s="25">
        <v>4.21</v>
      </c>
      <c r="ER24" s="25">
        <v>7.0000000000000007E-2</v>
      </c>
      <c r="ES24" s="25">
        <v>2.62</v>
      </c>
      <c r="ET24" s="25">
        <v>0.41</v>
      </c>
      <c r="EU24" s="25">
        <v>0.28999999999999998</v>
      </c>
      <c r="EV24" s="26"/>
      <c r="EW24" s="23" t="s">
        <v>346</v>
      </c>
      <c r="EX24" s="25">
        <v>18.55</v>
      </c>
      <c r="EY24" s="25">
        <v>51.96</v>
      </c>
      <c r="EZ24" s="25">
        <v>28.56</v>
      </c>
      <c r="FA24" s="25">
        <v>0.92</v>
      </c>
      <c r="FB24" s="25"/>
      <c r="FC24" s="26">
        <v>34</v>
      </c>
      <c r="FD24" s="26"/>
      <c r="FE24" s="26">
        <v>19</v>
      </c>
      <c r="FF24" s="26">
        <v>35</v>
      </c>
      <c r="FG24" s="26"/>
      <c r="FH24" s="26"/>
      <c r="FI24" s="25">
        <v>14.78</v>
      </c>
      <c r="FJ24" s="25">
        <v>2.8</v>
      </c>
      <c r="FK24" s="25">
        <v>20.399999999999999</v>
      </c>
      <c r="FL24" s="25">
        <v>0</v>
      </c>
      <c r="FM24" s="25">
        <v>5.53</v>
      </c>
      <c r="FN24" s="25">
        <v>14.02</v>
      </c>
      <c r="FO24" s="25">
        <v>3.32</v>
      </c>
      <c r="FP24" s="25">
        <v>21.57</v>
      </c>
      <c r="FQ24" s="25">
        <v>0</v>
      </c>
      <c r="FR24" s="23" t="s">
        <v>345</v>
      </c>
      <c r="FS24" s="23" t="s">
        <v>345</v>
      </c>
      <c r="FT24" s="23"/>
      <c r="FU24" s="23" t="s">
        <v>345</v>
      </c>
      <c r="FV24" s="23" t="s">
        <v>347</v>
      </c>
      <c r="FW24" s="23" t="s">
        <v>347</v>
      </c>
      <c r="FX24" s="23" t="s">
        <v>347</v>
      </c>
      <c r="FY24" s="23" t="s">
        <v>347</v>
      </c>
      <c r="FZ24" s="23" t="s">
        <v>347</v>
      </c>
      <c r="GA24" s="23" t="s">
        <v>347</v>
      </c>
      <c r="GB24" s="23"/>
      <c r="GC24" s="23"/>
      <c r="GD24" s="23"/>
      <c r="GE24" s="23"/>
      <c r="GF24" s="23" t="s">
        <v>345</v>
      </c>
      <c r="GG24" s="23" t="s">
        <v>347</v>
      </c>
      <c r="GH24" s="23" t="s">
        <v>347</v>
      </c>
      <c r="GI24" s="23" t="s">
        <v>347</v>
      </c>
      <c r="GJ24" s="23" t="s">
        <v>347</v>
      </c>
      <c r="GK24" s="23" t="s">
        <v>347</v>
      </c>
      <c r="GL24" s="23" t="s">
        <v>345</v>
      </c>
      <c r="GM24" s="23" t="s">
        <v>347</v>
      </c>
      <c r="GN24" s="23" t="s">
        <v>345</v>
      </c>
      <c r="GO24" s="23" t="s">
        <v>347</v>
      </c>
      <c r="GP24" s="23" t="s">
        <v>347</v>
      </c>
      <c r="GQ24" s="23" t="s">
        <v>347</v>
      </c>
      <c r="GR24" s="23" t="s">
        <v>347</v>
      </c>
      <c r="GS24" s="23" t="s">
        <v>347</v>
      </c>
      <c r="GT24" s="23" t="s">
        <v>347</v>
      </c>
      <c r="GU24" s="23" t="s">
        <v>345</v>
      </c>
      <c r="GV24" s="23" t="s">
        <v>345</v>
      </c>
      <c r="GW24" s="23" t="s">
        <v>345</v>
      </c>
      <c r="GX24" s="25">
        <v>338319.97499999998</v>
      </c>
      <c r="GY24" s="25">
        <v>3528893.33</v>
      </c>
      <c r="GZ24" s="23" t="s">
        <v>348</v>
      </c>
      <c r="HA24" s="25">
        <v>0.56660999999999995</v>
      </c>
      <c r="HB24" s="25">
        <v>-9.4707899999999992</v>
      </c>
      <c r="HC24" s="25">
        <v>4.4836600000000004</v>
      </c>
      <c r="HD24" s="25">
        <v>1.6206199999999999</v>
      </c>
      <c r="HE24" s="25">
        <v>-1.19394</v>
      </c>
      <c r="HF24" s="25">
        <v>-0.39113999999999999</v>
      </c>
      <c r="HG24" s="25">
        <v>-12.382737746371198</v>
      </c>
      <c r="HH24" s="25">
        <v>-12.382737746371198</v>
      </c>
      <c r="HI24" s="25">
        <v>7.0866872304823714</v>
      </c>
      <c r="HJ24" s="25">
        <v>5.9938950888849947</v>
      </c>
      <c r="HK24" s="25"/>
      <c r="HL24" s="23"/>
      <c r="HM24" s="23" t="s">
        <v>934</v>
      </c>
      <c r="HN24" s="26"/>
      <c r="HO24" s="22">
        <v>4</v>
      </c>
      <c r="HP24" s="23" t="s">
        <v>345</v>
      </c>
      <c r="HQ24" s="23" t="s">
        <v>385</v>
      </c>
      <c r="HR24" s="23" t="s">
        <v>386</v>
      </c>
      <c r="HS24" s="27" t="s">
        <v>387</v>
      </c>
      <c r="HT24" s="23" t="s">
        <v>430</v>
      </c>
      <c r="HU24" s="23">
        <v>44929</v>
      </c>
      <c r="HV24" s="58" t="s">
        <v>45</v>
      </c>
    </row>
    <row r="25" spans="1:230" x14ac:dyDescent="0.25">
      <c r="A25" s="23" t="s">
        <v>85</v>
      </c>
      <c r="B25" s="23" t="s">
        <v>357</v>
      </c>
      <c r="C25" s="23" t="s">
        <v>925</v>
      </c>
      <c r="D25" s="24">
        <v>42975</v>
      </c>
      <c r="E25" s="25">
        <v>274841454</v>
      </c>
      <c r="F25" s="25"/>
      <c r="G25" s="25"/>
      <c r="H25" s="25">
        <v>1.8</v>
      </c>
      <c r="I25" s="24">
        <v>44867</v>
      </c>
      <c r="J25" s="26">
        <v>3</v>
      </c>
      <c r="K25" s="23" t="s">
        <v>71</v>
      </c>
      <c r="L25" s="24">
        <v>44834</v>
      </c>
      <c r="M25" s="23" t="s">
        <v>342</v>
      </c>
      <c r="N25" s="24">
        <v>44865</v>
      </c>
      <c r="O25" s="22" t="s">
        <v>343</v>
      </c>
      <c r="P25" s="25">
        <v>17.267949999999999</v>
      </c>
      <c r="Q25" s="25">
        <v>17.170000000000002</v>
      </c>
      <c r="R25" s="26">
        <v>5</v>
      </c>
      <c r="S25" s="26">
        <v>124</v>
      </c>
      <c r="T25" s="23"/>
      <c r="U25" s="25"/>
      <c r="V25" s="26"/>
      <c r="W25" s="26"/>
      <c r="X25" s="23"/>
      <c r="Y25" s="25"/>
      <c r="Z25" s="26"/>
      <c r="AA25" s="26"/>
      <c r="AB25" s="23"/>
      <c r="AC25" s="25">
        <v>4.17</v>
      </c>
      <c r="AD25" s="26"/>
      <c r="AE25" s="26"/>
      <c r="AF25" s="23"/>
      <c r="AG25" s="25">
        <v>6.74</v>
      </c>
      <c r="AH25" s="26"/>
      <c r="AI25" s="26"/>
      <c r="AJ25" s="23"/>
      <c r="AK25" s="25">
        <v>6.25</v>
      </c>
      <c r="AL25" s="26"/>
      <c r="AM25" s="26"/>
      <c r="AN25" s="25">
        <v>97.54598</v>
      </c>
      <c r="AO25" s="26">
        <v>234</v>
      </c>
      <c r="AP25" s="26"/>
      <c r="AQ25" s="25">
        <v>97.545879999999997</v>
      </c>
      <c r="AR25" s="26">
        <v>231</v>
      </c>
      <c r="AS25" s="26">
        <v>550</v>
      </c>
      <c r="AT25" s="25">
        <v>5.0430599999999997</v>
      </c>
      <c r="AU25" s="25">
        <v>61.968159999999997</v>
      </c>
      <c r="AV25" s="25">
        <v>32.88317</v>
      </c>
      <c r="AW25" s="25">
        <v>0.10561</v>
      </c>
      <c r="AX25" s="25">
        <v>0</v>
      </c>
      <c r="AY25" s="25">
        <v>19.626480000000001</v>
      </c>
      <c r="AZ25" s="25"/>
      <c r="BA25" s="25"/>
      <c r="BB25" s="25">
        <v>4.34802</v>
      </c>
      <c r="BC25" s="25">
        <v>7.8072299999999997</v>
      </c>
      <c r="BD25" s="25">
        <v>6.5544399999999996</v>
      </c>
      <c r="BE25" s="26"/>
      <c r="BF25" s="26"/>
      <c r="BG25" s="26"/>
      <c r="BH25" s="25">
        <v>0</v>
      </c>
      <c r="BI25" s="26">
        <v>0</v>
      </c>
      <c r="BJ25" s="25">
        <v>0</v>
      </c>
      <c r="BK25" s="25">
        <v>5.6640699999999997</v>
      </c>
      <c r="BL25" s="26">
        <v>4</v>
      </c>
      <c r="BM25" s="25">
        <v>3.8</v>
      </c>
      <c r="BN25" s="25">
        <v>21.5548</v>
      </c>
      <c r="BO25" s="26">
        <v>22</v>
      </c>
      <c r="BP25" s="25">
        <v>27.21</v>
      </c>
      <c r="BQ25" s="25">
        <v>4.9913299999999996</v>
      </c>
      <c r="BR25" s="26">
        <v>5</v>
      </c>
      <c r="BS25" s="25">
        <v>11.84</v>
      </c>
      <c r="BT25" s="25">
        <v>0.98794000000000004</v>
      </c>
      <c r="BU25" s="26">
        <v>3</v>
      </c>
      <c r="BV25" s="25">
        <v>1.1299999999999999</v>
      </c>
      <c r="BW25" s="25">
        <v>0</v>
      </c>
      <c r="BX25" s="26">
        <v>0</v>
      </c>
      <c r="BY25" s="25">
        <v>0</v>
      </c>
      <c r="BZ25" s="25">
        <v>0</v>
      </c>
      <c r="CA25" s="26">
        <v>0</v>
      </c>
      <c r="CB25" s="25">
        <v>0.21</v>
      </c>
      <c r="CC25" s="25">
        <v>0</v>
      </c>
      <c r="CD25" s="26">
        <v>0</v>
      </c>
      <c r="CE25" s="25">
        <v>0.46</v>
      </c>
      <c r="CF25" s="25">
        <v>0.98794000000000004</v>
      </c>
      <c r="CG25" s="26">
        <v>3</v>
      </c>
      <c r="CH25" s="25">
        <v>1.55</v>
      </c>
      <c r="CI25" s="25">
        <v>1.12626</v>
      </c>
      <c r="CJ25" s="26">
        <v>8</v>
      </c>
      <c r="CK25" s="25">
        <v>1.88</v>
      </c>
      <c r="CL25" s="25">
        <v>0</v>
      </c>
      <c r="CM25" s="26">
        <v>0</v>
      </c>
      <c r="CN25" s="25">
        <v>0.04</v>
      </c>
      <c r="CO25" s="25">
        <v>0</v>
      </c>
      <c r="CP25" s="26">
        <v>0</v>
      </c>
      <c r="CQ25" s="25">
        <v>0.88</v>
      </c>
      <c r="CR25" s="25">
        <v>0.93725999999999998</v>
      </c>
      <c r="CS25" s="26">
        <v>2</v>
      </c>
      <c r="CT25" s="25">
        <v>1.06</v>
      </c>
      <c r="CU25" s="25">
        <v>0</v>
      </c>
      <c r="CV25" s="26">
        <v>0</v>
      </c>
      <c r="CW25" s="25">
        <v>0.38</v>
      </c>
      <c r="CX25" s="25">
        <v>0</v>
      </c>
      <c r="CY25" s="26">
        <v>0</v>
      </c>
      <c r="CZ25" s="25">
        <v>0.38</v>
      </c>
      <c r="DA25" s="24">
        <v>44834</v>
      </c>
      <c r="DB25" s="25">
        <v>97.36</v>
      </c>
      <c r="DC25" s="22" t="s">
        <v>347</v>
      </c>
      <c r="DD25" s="25">
        <v>7.31</v>
      </c>
      <c r="DE25" s="26">
        <v>32</v>
      </c>
      <c r="DF25" s="25">
        <v>7.93</v>
      </c>
      <c r="DG25" s="25">
        <v>8.2200000000000006</v>
      </c>
      <c r="DH25" s="25">
        <v>7.22</v>
      </c>
      <c r="DI25" s="25">
        <v>7.76</v>
      </c>
      <c r="DJ25" s="26">
        <v>32</v>
      </c>
      <c r="DK25" s="25">
        <v>18.95</v>
      </c>
      <c r="DL25" s="25">
        <v>19.62</v>
      </c>
      <c r="DM25" s="25">
        <v>70.77</v>
      </c>
      <c r="DN25" s="25">
        <v>68.930000000000007</v>
      </c>
      <c r="DO25" s="25">
        <v>3.79</v>
      </c>
      <c r="DP25" s="25">
        <v>4.09</v>
      </c>
      <c r="DQ25" s="25">
        <v>2.41</v>
      </c>
      <c r="DR25" s="25">
        <v>2.76</v>
      </c>
      <c r="DS25" s="25"/>
      <c r="DT25" s="25"/>
      <c r="DU25" s="25">
        <v>150.85</v>
      </c>
      <c r="DV25" s="25">
        <v>145.02000000000001</v>
      </c>
      <c r="DW25" s="25">
        <v>8.67</v>
      </c>
      <c r="DX25" s="25">
        <v>8.1199999999999992</v>
      </c>
      <c r="DY25" s="25">
        <v>9.2899999999999991</v>
      </c>
      <c r="DZ25" s="25">
        <v>0</v>
      </c>
      <c r="EA25" s="25">
        <v>0.43</v>
      </c>
      <c r="EB25" s="25">
        <v>0</v>
      </c>
      <c r="EC25" s="25">
        <v>0</v>
      </c>
      <c r="ED25" s="25">
        <v>0.03</v>
      </c>
      <c r="EE25" s="25">
        <v>2.81</v>
      </c>
      <c r="EF25" s="25">
        <v>0.03</v>
      </c>
      <c r="EG25" s="25">
        <v>3.86</v>
      </c>
      <c r="EH25" s="25">
        <v>14.8</v>
      </c>
      <c r="EI25" s="25">
        <v>11.97</v>
      </c>
      <c r="EJ25" s="25"/>
      <c r="EK25" s="25"/>
      <c r="EL25" s="25"/>
      <c r="EM25" s="25"/>
      <c r="EN25" s="25"/>
      <c r="EO25" s="25"/>
      <c r="EP25" s="25">
        <v>6.75</v>
      </c>
      <c r="EQ25" s="25">
        <v>8.0500000000000007</v>
      </c>
      <c r="ER25" s="25">
        <v>5.51</v>
      </c>
      <c r="ES25" s="25">
        <v>5.5</v>
      </c>
      <c r="ET25" s="25">
        <v>0</v>
      </c>
      <c r="EU25" s="25">
        <v>0.23</v>
      </c>
      <c r="EV25" s="26"/>
      <c r="EW25" s="23" t="s">
        <v>346</v>
      </c>
      <c r="EX25" s="25">
        <v>25.47</v>
      </c>
      <c r="EY25" s="25">
        <v>48.49</v>
      </c>
      <c r="EZ25" s="25">
        <v>25.2</v>
      </c>
      <c r="FA25" s="25">
        <v>0.84</v>
      </c>
      <c r="FB25" s="25"/>
      <c r="FC25" s="26">
        <v>36</v>
      </c>
      <c r="FD25" s="26">
        <v>67</v>
      </c>
      <c r="FE25" s="26">
        <v>33</v>
      </c>
      <c r="FF25" s="26">
        <v>35</v>
      </c>
      <c r="FG25" s="26"/>
      <c r="FH25" s="26">
        <v>58</v>
      </c>
      <c r="FI25" s="25">
        <v>15.23</v>
      </c>
      <c r="FJ25" s="25">
        <v>2.78</v>
      </c>
      <c r="FK25" s="25">
        <v>38.1</v>
      </c>
      <c r="FL25" s="25">
        <v>0</v>
      </c>
      <c r="FM25" s="25">
        <v>8.68</v>
      </c>
      <c r="FN25" s="25">
        <v>15.55</v>
      </c>
      <c r="FO25" s="25">
        <v>2.57</v>
      </c>
      <c r="FP25" s="25">
        <v>40.450000000000003</v>
      </c>
      <c r="FQ25" s="25">
        <v>0</v>
      </c>
      <c r="FR25" s="23" t="s">
        <v>345</v>
      </c>
      <c r="FS25" s="23" t="s">
        <v>345</v>
      </c>
      <c r="FT25" s="23"/>
      <c r="FU25" s="23" t="s">
        <v>347</v>
      </c>
      <c r="FV25" s="23" t="s">
        <v>347</v>
      </c>
      <c r="FW25" s="23" t="s">
        <v>347</v>
      </c>
      <c r="FX25" s="23" t="s">
        <v>347</v>
      </c>
      <c r="FY25" s="23" t="s">
        <v>347</v>
      </c>
      <c r="FZ25" s="23" t="s">
        <v>347</v>
      </c>
      <c r="GA25" s="23" t="s">
        <v>347</v>
      </c>
      <c r="GB25" s="23"/>
      <c r="GC25" s="23"/>
      <c r="GD25" s="23"/>
      <c r="GE25" s="23"/>
      <c r="GF25" s="23" t="s">
        <v>345</v>
      </c>
      <c r="GG25" s="23" t="s">
        <v>345</v>
      </c>
      <c r="GH25" s="23" t="s">
        <v>347</v>
      </c>
      <c r="GI25" s="23" t="s">
        <v>347</v>
      </c>
      <c r="GJ25" s="23" t="s">
        <v>347</v>
      </c>
      <c r="GK25" s="23" t="s">
        <v>347</v>
      </c>
      <c r="GL25" s="23" t="s">
        <v>345</v>
      </c>
      <c r="GM25" s="23" t="s">
        <v>347</v>
      </c>
      <c r="GN25" s="23" t="s">
        <v>347</v>
      </c>
      <c r="GO25" s="23" t="s">
        <v>347</v>
      </c>
      <c r="GP25" s="23" t="s">
        <v>347</v>
      </c>
      <c r="GQ25" s="23" t="s">
        <v>347</v>
      </c>
      <c r="GR25" s="23" t="s">
        <v>347</v>
      </c>
      <c r="GS25" s="23" t="s">
        <v>347</v>
      </c>
      <c r="GT25" s="23" t="s">
        <v>347</v>
      </c>
      <c r="GU25" s="23" t="s">
        <v>345</v>
      </c>
      <c r="GV25" s="23" t="s">
        <v>345</v>
      </c>
      <c r="GW25" s="23" t="s">
        <v>345</v>
      </c>
      <c r="GX25" s="25">
        <v>-2940610.8859999999</v>
      </c>
      <c r="GY25" s="25">
        <v>-85320655.251000002</v>
      </c>
      <c r="GZ25" s="23" t="s">
        <v>348</v>
      </c>
      <c r="HA25" s="25">
        <v>2.40029</v>
      </c>
      <c r="HB25" s="25">
        <v>-16.508980000000001</v>
      </c>
      <c r="HC25" s="25">
        <v>18.108229999999999</v>
      </c>
      <c r="HD25" s="25">
        <v>0.59302999999999995</v>
      </c>
      <c r="HE25" s="25">
        <v>0.28040999999999999</v>
      </c>
      <c r="HF25" s="25">
        <v>2.2953100000000002</v>
      </c>
      <c r="HG25" s="25">
        <v>-24.398432554130345</v>
      </c>
      <c r="HH25" s="25">
        <v>-24.398432554130345</v>
      </c>
      <c r="HI25" s="25">
        <v>20.514321918799116</v>
      </c>
      <c r="HJ25" s="25">
        <v>17.642235183993531</v>
      </c>
      <c r="HK25" s="25"/>
      <c r="HL25" s="23">
        <v>0.08</v>
      </c>
      <c r="HM25" s="23" t="s">
        <v>86</v>
      </c>
      <c r="HN25" s="26"/>
      <c r="HO25" s="22">
        <v>6</v>
      </c>
      <c r="HP25" s="23" t="s">
        <v>345</v>
      </c>
      <c r="HQ25" s="23" t="s">
        <v>385</v>
      </c>
      <c r="HR25" s="23" t="s">
        <v>386</v>
      </c>
      <c r="HS25" s="27" t="s">
        <v>387</v>
      </c>
      <c r="HT25" s="23" t="s">
        <v>935</v>
      </c>
      <c r="HU25" s="23">
        <v>44929</v>
      </c>
      <c r="HV25" s="58" t="s">
        <v>839</v>
      </c>
    </row>
    <row r="26" spans="1:230" x14ac:dyDescent="0.25">
      <c r="A26" s="23" t="s">
        <v>99</v>
      </c>
      <c r="B26" s="23" t="s">
        <v>101</v>
      </c>
      <c r="C26" s="23" t="s">
        <v>420</v>
      </c>
      <c r="D26" s="24">
        <v>40505</v>
      </c>
      <c r="E26" s="25">
        <v>3420437974</v>
      </c>
      <c r="F26" s="25">
        <v>1.3</v>
      </c>
      <c r="G26" s="25"/>
      <c r="H26" s="25">
        <v>1.64</v>
      </c>
      <c r="I26" s="24">
        <v>44803</v>
      </c>
      <c r="J26" s="26">
        <v>5</v>
      </c>
      <c r="K26" s="23" t="s">
        <v>100</v>
      </c>
      <c r="L26" s="24">
        <v>44865</v>
      </c>
      <c r="M26" s="23" t="s">
        <v>352</v>
      </c>
      <c r="N26" s="24">
        <v>44865</v>
      </c>
      <c r="O26" s="22" t="s">
        <v>343</v>
      </c>
      <c r="P26" s="25">
        <v>17.926220000000001</v>
      </c>
      <c r="Q26" s="25">
        <v>17.89</v>
      </c>
      <c r="R26" s="26">
        <v>4</v>
      </c>
      <c r="S26" s="26">
        <v>261</v>
      </c>
      <c r="T26" s="23"/>
      <c r="U26" s="25"/>
      <c r="V26" s="26"/>
      <c r="W26" s="26"/>
      <c r="X26" s="23"/>
      <c r="Y26" s="25"/>
      <c r="Z26" s="26"/>
      <c r="AA26" s="26"/>
      <c r="AB26" s="23"/>
      <c r="AC26" s="25">
        <v>2.65</v>
      </c>
      <c r="AD26" s="26"/>
      <c r="AE26" s="26"/>
      <c r="AF26" s="23"/>
      <c r="AG26" s="25">
        <v>8.49</v>
      </c>
      <c r="AH26" s="26"/>
      <c r="AI26" s="26"/>
      <c r="AJ26" s="23"/>
      <c r="AK26" s="25">
        <v>6.75</v>
      </c>
      <c r="AL26" s="26"/>
      <c r="AM26" s="26"/>
      <c r="AN26" s="25">
        <v>100</v>
      </c>
      <c r="AO26" s="26">
        <v>41</v>
      </c>
      <c r="AP26" s="26"/>
      <c r="AQ26" s="25">
        <v>100</v>
      </c>
      <c r="AR26" s="26">
        <v>41</v>
      </c>
      <c r="AS26" s="26">
        <v>228</v>
      </c>
      <c r="AT26" s="25">
        <v>2.65232</v>
      </c>
      <c r="AU26" s="25">
        <v>57.292670000000001</v>
      </c>
      <c r="AV26" s="25">
        <v>36.149949999999997</v>
      </c>
      <c r="AW26" s="25">
        <v>3.9050600000000002</v>
      </c>
      <c r="AX26" s="25">
        <v>0</v>
      </c>
      <c r="AY26" s="25">
        <v>21.03462</v>
      </c>
      <c r="AZ26" s="25"/>
      <c r="BA26" s="25"/>
      <c r="BB26" s="25">
        <v>4.40198</v>
      </c>
      <c r="BC26" s="25">
        <v>8.7938700000000001</v>
      </c>
      <c r="BD26" s="25">
        <v>6.9642200000000001</v>
      </c>
      <c r="BE26" s="26"/>
      <c r="BF26" s="26"/>
      <c r="BG26" s="26"/>
      <c r="BH26" s="25">
        <v>0</v>
      </c>
      <c r="BI26" s="26">
        <v>0</v>
      </c>
      <c r="BJ26" s="25">
        <v>0</v>
      </c>
      <c r="BK26" s="25">
        <v>0</v>
      </c>
      <c r="BL26" s="26">
        <v>0</v>
      </c>
      <c r="BM26" s="25">
        <v>1.85</v>
      </c>
      <c r="BN26" s="25">
        <v>18.12724</v>
      </c>
      <c r="BO26" s="26">
        <v>7</v>
      </c>
      <c r="BP26" s="25">
        <v>21.54</v>
      </c>
      <c r="BQ26" s="25">
        <v>16.238969999999998</v>
      </c>
      <c r="BR26" s="26">
        <v>5</v>
      </c>
      <c r="BS26" s="25">
        <v>10.83</v>
      </c>
      <c r="BT26" s="25">
        <v>0</v>
      </c>
      <c r="BU26" s="26">
        <v>0</v>
      </c>
      <c r="BV26" s="25">
        <v>1.05</v>
      </c>
      <c r="BW26" s="25">
        <v>0</v>
      </c>
      <c r="BX26" s="26">
        <v>0</v>
      </c>
      <c r="BY26" s="25">
        <v>0</v>
      </c>
      <c r="BZ26" s="25">
        <v>0</v>
      </c>
      <c r="CA26" s="26">
        <v>0</v>
      </c>
      <c r="CB26" s="25">
        <v>0.35</v>
      </c>
      <c r="CC26" s="25">
        <v>0</v>
      </c>
      <c r="CD26" s="26">
        <v>0</v>
      </c>
      <c r="CE26" s="25">
        <v>0.21</v>
      </c>
      <c r="CF26" s="25">
        <v>0</v>
      </c>
      <c r="CG26" s="26">
        <v>0</v>
      </c>
      <c r="CH26" s="25">
        <v>1.75</v>
      </c>
      <c r="CI26" s="25">
        <v>0</v>
      </c>
      <c r="CJ26" s="26">
        <v>0</v>
      </c>
      <c r="CK26" s="25">
        <v>1.3</v>
      </c>
      <c r="CL26" s="25">
        <v>0</v>
      </c>
      <c r="CM26" s="26">
        <v>0</v>
      </c>
      <c r="CN26" s="25">
        <v>0.04</v>
      </c>
      <c r="CO26" s="25">
        <v>0</v>
      </c>
      <c r="CP26" s="26">
        <v>0</v>
      </c>
      <c r="CQ26" s="25">
        <v>0.47</v>
      </c>
      <c r="CR26" s="25">
        <v>0</v>
      </c>
      <c r="CS26" s="26">
        <v>0</v>
      </c>
      <c r="CT26" s="25">
        <v>0.83</v>
      </c>
      <c r="CU26" s="25">
        <v>0</v>
      </c>
      <c r="CV26" s="26">
        <v>0</v>
      </c>
      <c r="CW26" s="25">
        <v>0.66</v>
      </c>
      <c r="CX26" s="25">
        <v>0</v>
      </c>
      <c r="CY26" s="26">
        <v>0</v>
      </c>
      <c r="CZ26" s="25">
        <v>0.71</v>
      </c>
      <c r="DA26" s="24">
        <v>44834</v>
      </c>
      <c r="DB26" s="25">
        <v>98.14</v>
      </c>
      <c r="DC26" s="22" t="s">
        <v>345</v>
      </c>
      <c r="DD26" s="25">
        <v>3.82</v>
      </c>
      <c r="DE26" s="26">
        <v>21</v>
      </c>
      <c r="DF26" s="25">
        <v>5.18</v>
      </c>
      <c r="DG26" s="25">
        <v>5.48</v>
      </c>
      <c r="DH26" s="25">
        <v>3.81</v>
      </c>
      <c r="DI26" s="25">
        <v>4.97</v>
      </c>
      <c r="DJ26" s="26">
        <v>26</v>
      </c>
      <c r="DK26" s="25">
        <v>10.56</v>
      </c>
      <c r="DL26" s="25">
        <v>10.9</v>
      </c>
      <c r="DM26" s="25">
        <v>65.709999999999994</v>
      </c>
      <c r="DN26" s="25">
        <v>57.23</v>
      </c>
      <c r="DO26" s="25">
        <v>2.02</v>
      </c>
      <c r="DP26" s="25">
        <v>3.47</v>
      </c>
      <c r="DQ26" s="25">
        <v>0.31</v>
      </c>
      <c r="DR26" s="25">
        <v>0.92</v>
      </c>
      <c r="DS26" s="25"/>
      <c r="DT26" s="25"/>
      <c r="DU26" s="25">
        <v>24.66</v>
      </c>
      <c r="DV26" s="25">
        <v>84.13</v>
      </c>
      <c r="DW26" s="25">
        <v>0</v>
      </c>
      <c r="DX26" s="25">
        <v>0</v>
      </c>
      <c r="DY26" s="25">
        <v>3</v>
      </c>
      <c r="DZ26" s="25">
        <v>0</v>
      </c>
      <c r="EA26" s="25">
        <v>0.06</v>
      </c>
      <c r="EB26" s="25">
        <v>0</v>
      </c>
      <c r="EC26" s="25">
        <v>0.02</v>
      </c>
      <c r="ED26" s="25">
        <v>0</v>
      </c>
      <c r="EE26" s="25">
        <v>0.48</v>
      </c>
      <c r="EF26" s="25">
        <v>0</v>
      </c>
      <c r="EG26" s="25">
        <v>0.56999999999999995</v>
      </c>
      <c r="EH26" s="25">
        <v>10.31</v>
      </c>
      <c r="EI26" s="25">
        <v>7.53</v>
      </c>
      <c r="EJ26" s="25"/>
      <c r="EK26" s="25"/>
      <c r="EL26" s="25"/>
      <c r="EM26" s="25"/>
      <c r="EN26" s="25"/>
      <c r="EO26" s="25"/>
      <c r="EP26" s="25">
        <v>0</v>
      </c>
      <c r="EQ26" s="25">
        <v>1.64</v>
      </c>
      <c r="ER26" s="25">
        <v>0</v>
      </c>
      <c r="ES26" s="25">
        <v>1.45</v>
      </c>
      <c r="ET26" s="25">
        <v>0</v>
      </c>
      <c r="EU26" s="25">
        <v>0.17</v>
      </c>
      <c r="EV26" s="26"/>
      <c r="EW26" s="23" t="s">
        <v>346</v>
      </c>
      <c r="EX26" s="25">
        <v>27.01</v>
      </c>
      <c r="EY26" s="25">
        <v>63.06</v>
      </c>
      <c r="EZ26" s="25">
        <v>9.93</v>
      </c>
      <c r="FA26" s="25"/>
      <c r="FB26" s="25"/>
      <c r="FC26" s="26">
        <v>47</v>
      </c>
      <c r="FD26" s="26">
        <v>89</v>
      </c>
      <c r="FE26" s="26">
        <v>7</v>
      </c>
      <c r="FF26" s="26">
        <v>18</v>
      </c>
      <c r="FG26" s="26"/>
      <c r="FH26" s="26">
        <v>14</v>
      </c>
      <c r="FI26" s="25">
        <v>14.46</v>
      </c>
      <c r="FJ26" s="25">
        <v>1.35</v>
      </c>
      <c r="FK26" s="25">
        <v>31.13</v>
      </c>
      <c r="FL26" s="25">
        <v>0</v>
      </c>
      <c r="FM26" s="25">
        <v>2.4500000000000002</v>
      </c>
      <c r="FN26" s="25">
        <v>15.59</v>
      </c>
      <c r="FO26" s="25">
        <v>1.1599999999999999</v>
      </c>
      <c r="FP26" s="25">
        <v>28.32</v>
      </c>
      <c r="FQ26" s="25">
        <v>0</v>
      </c>
      <c r="FR26" s="23" t="s">
        <v>345</v>
      </c>
      <c r="FS26" s="23" t="s">
        <v>345</v>
      </c>
      <c r="FT26" s="23"/>
      <c r="FU26" s="23" t="s">
        <v>345</v>
      </c>
      <c r="FV26" s="23" t="s">
        <v>347</v>
      </c>
      <c r="FW26" s="23" t="s">
        <v>347</v>
      </c>
      <c r="FX26" s="23" t="s">
        <v>347</v>
      </c>
      <c r="FY26" s="23" t="s">
        <v>347</v>
      </c>
      <c r="FZ26" s="23" t="s">
        <v>347</v>
      </c>
      <c r="GA26" s="23" t="s">
        <v>347</v>
      </c>
      <c r="GB26" s="23"/>
      <c r="GC26" s="23"/>
      <c r="GD26" s="23"/>
      <c r="GE26" s="23"/>
      <c r="GF26" s="23" t="s">
        <v>345</v>
      </c>
      <c r="GG26" s="23" t="s">
        <v>345</v>
      </c>
      <c r="GH26" s="23" t="s">
        <v>347</v>
      </c>
      <c r="GI26" s="23" t="s">
        <v>345</v>
      </c>
      <c r="GJ26" s="23" t="s">
        <v>345</v>
      </c>
      <c r="GK26" s="23" t="s">
        <v>347</v>
      </c>
      <c r="GL26" s="23" t="s">
        <v>345</v>
      </c>
      <c r="GM26" s="23" t="s">
        <v>347</v>
      </c>
      <c r="GN26" s="23" t="s">
        <v>345</v>
      </c>
      <c r="GO26" s="23" t="s">
        <v>347</v>
      </c>
      <c r="GP26" s="23" t="s">
        <v>347</v>
      </c>
      <c r="GQ26" s="23" t="s">
        <v>347</v>
      </c>
      <c r="GR26" s="23" t="s">
        <v>347</v>
      </c>
      <c r="GS26" s="23" t="s">
        <v>347</v>
      </c>
      <c r="GT26" s="23" t="s">
        <v>345</v>
      </c>
      <c r="GU26" s="23" t="s">
        <v>345</v>
      </c>
      <c r="GV26" s="23" t="s">
        <v>345</v>
      </c>
      <c r="GW26" s="23" t="s">
        <v>345</v>
      </c>
      <c r="GX26" s="25">
        <v>69556523.393000007</v>
      </c>
      <c r="GY26" s="25">
        <v>560494767.898</v>
      </c>
      <c r="GZ26" s="23" t="s">
        <v>348</v>
      </c>
      <c r="HA26" s="25">
        <v>1.32315</v>
      </c>
      <c r="HB26" s="25">
        <v>-12.548491508841749</v>
      </c>
      <c r="HC26" s="25">
        <v>19.28143</v>
      </c>
      <c r="HD26" s="25">
        <v>27.46679</v>
      </c>
      <c r="HE26" s="25">
        <v>7.9933699999999996</v>
      </c>
      <c r="HF26" s="25">
        <v>9.6098999999999997</v>
      </c>
      <c r="HG26" s="25">
        <v>-26.771032391789696</v>
      </c>
      <c r="HH26" s="25">
        <v>-26.771032391789685</v>
      </c>
      <c r="HI26" s="25">
        <v>19.184543341464664</v>
      </c>
      <c r="HJ26" s="25">
        <v>17.132525839162913</v>
      </c>
      <c r="HK26" s="25"/>
      <c r="HL26" s="23">
        <v>99.72</v>
      </c>
      <c r="HM26" s="23" t="s">
        <v>102</v>
      </c>
      <c r="HN26" s="26"/>
      <c r="HO26" s="22">
        <v>6</v>
      </c>
      <c r="HP26" s="23" t="s">
        <v>345</v>
      </c>
      <c r="HQ26" s="23" t="s">
        <v>385</v>
      </c>
      <c r="HR26" s="23" t="s">
        <v>386</v>
      </c>
      <c r="HS26" s="27" t="s">
        <v>387</v>
      </c>
      <c r="HT26" s="23" t="s">
        <v>936</v>
      </c>
      <c r="HU26" s="23">
        <v>44930</v>
      </c>
      <c r="HV26" s="58" t="s">
        <v>838</v>
      </c>
    </row>
    <row r="27" spans="1:230" x14ac:dyDescent="0.25">
      <c r="A27" s="23" t="s">
        <v>70</v>
      </c>
      <c r="B27" s="23" t="s">
        <v>323</v>
      </c>
      <c r="C27" s="23" t="s">
        <v>431</v>
      </c>
      <c r="D27" s="24">
        <v>35062</v>
      </c>
      <c r="E27" s="25">
        <v>666595322</v>
      </c>
      <c r="F27" s="25">
        <v>0</v>
      </c>
      <c r="G27" s="25"/>
      <c r="H27" s="25">
        <v>1.54</v>
      </c>
      <c r="I27" s="24">
        <v>44687</v>
      </c>
      <c r="J27" s="26">
        <v>3</v>
      </c>
      <c r="K27" s="23" t="s">
        <v>71</v>
      </c>
      <c r="L27" s="24">
        <v>44895</v>
      </c>
      <c r="M27" s="23" t="s">
        <v>342</v>
      </c>
      <c r="N27" s="24">
        <v>44865</v>
      </c>
      <c r="O27" s="22" t="s">
        <v>343</v>
      </c>
      <c r="P27" s="25">
        <v>17.460049999999999</v>
      </c>
      <c r="Q27" s="25">
        <v>17.79</v>
      </c>
      <c r="R27" s="26">
        <v>11</v>
      </c>
      <c r="S27" s="26">
        <v>279</v>
      </c>
      <c r="T27" s="23"/>
      <c r="U27" s="25"/>
      <c r="V27" s="26"/>
      <c r="W27" s="26"/>
      <c r="X27" s="23"/>
      <c r="Y27" s="25"/>
      <c r="Z27" s="26"/>
      <c r="AA27" s="26"/>
      <c r="AB27" s="23"/>
      <c r="AC27" s="25">
        <v>4.2300000000000004</v>
      </c>
      <c r="AD27" s="26"/>
      <c r="AE27" s="26"/>
      <c r="AF27" s="23"/>
      <c r="AG27" s="25">
        <v>7.22</v>
      </c>
      <c r="AH27" s="26"/>
      <c r="AI27" s="26"/>
      <c r="AJ27" s="23"/>
      <c r="AK27" s="25">
        <v>6.34</v>
      </c>
      <c r="AL27" s="26"/>
      <c r="AM27" s="26"/>
      <c r="AN27" s="25">
        <v>100</v>
      </c>
      <c r="AO27" s="26">
        <v>47</v>
      </c>
      <c r="AP27" s="26"/>
      <c r="AQ27" s="25">
        <v>100</v>
      </c>
      <c r="AR27" s="26">
        <v>47</v>
      </c>
      <c r="AS27" s="26">
        <v>10</v>
      </c>
      <c r="AT27" s="25">
        <v>5.2238199999999999</v>
      </c>
      <c r="AU27" s="25">
        <v>55.036790000000003</v>
      </c>
      <c r="AV27" s="25">
        <v>37.970910000000003</v>
      </c>
      <c r="AW27" s="25">
        <v>1.7684800000000001</v>
      </c>
      <c r="AX27" s="25">
        <v>0</v>
      </c>
      <c r="AY27" s="25">
        <v>19.626480000000001</v>
      </c>
      <c r="AZ27" s="25"/>
      <c r="BA27" s="25"/>
      <c r="BB27" s="25">
        <v>4.34802</v>
      </c>
      <c r="BC27" s="25">
        <v>7.8072299999999997</v>
      </c>
      <c r="BD27" s="25">
        <v>6.5544399999999996</v>
      </c>
      <c r="BE27" s="26"/>
      <c r="BF27" s="26"/>
      <c r="BG27" s="26"/>
      <c r="BH27" s="25">
        <v>0</v>
      </c>
      <c r="BI27" s="26">
        <v>0</v>
      </c>
      <c r="BJ27" s="25">
        <v>0</v>
      </c>
      <c r="BK27" s="25">
        <v>2.74823</v>
      </c>
      <c r="BL27" s="26">
        <v>1</v>
      </c>
      <c r="BM27" s="25">
        <v>3.8</v>
      </c>
      <c r="BN27" s="25">
        <v>10.226240000000001</v>
      </c>
      <c r="BO27" s="26">
        <v>6</v>
      </c>
      <c r="BP27" s="25">
        <v>27.21</v>
      </c>
      <c r="BQ27" s="25">
        <v>4.1144999999999996</v>
      </c>
      <c r="BR27" s="26">
        <v>3</v>
      </c>
      <c r="BS27" s="25">
        <v>11.84</v>
      </c>
      <c r="BT27" s="25">
        <v>0</v>
      </c>
      <c r="BU27" s="26">
        <v>0</v>
      </c>
      <c r="BV27" s="25">
        <v>1.1299999999999999</v>
      </c>
      <c r="BW27" s="25">
        <v>0</v>
      </c>
      <c r="BX27" s="26">
        <v>0</v>
      </c>
      <c r="BY27" s="25">
        <v>0</v>
      </c>
      <c r="BZ27" s="25">
        <v>0</v>
      </c>
      <c r="CA27" s="26">
        <v>0</v>
      </c>
      <c r="CB27" s="25">
        <v>0.21</v>
      </c>
      <c r="CC27" s="25">
        <v>0</v>
      </c>
      <c r="CD27" s="26">
        <v>0</v>
      </c>
      <c r="CE27" s="25">
        <v>0.46</v>
      </c>
      <c r="CF27" s="25">
        <v>0</v>
      </c>
      <c r="CG27" s="26">
        <v>0</v>
      </c>
      <c r="CH27" s="25">
        <v>1.55</v>
      </c>
      <c r="CI27" s="25">
        <v>4.2589899999999998</v>
      </c>
      <c r="CJ27" s="26">
        <v>1</v>
      </c>
      <c r="CK27" s="25">
        <v>1.88</v>
      </c>
      <c r="CL27" s="25">
        <v>0</v>
      </c>
      <c r="CM27" s="26">
        <v>0</v>
      </c>
      <c r="CN27" s="25">
        <v>0.04</v>
      </c>
      <c r="CO27" s="25">
        <v>0</v>
      </c>
      <c r="CP27" s="26">
        <v>0</v>
      </c>
      <c r="CQ27" s="25">
        <v>0.88</v>
      </c>
      <c r="CR27" s="25">
        <v>0</v>
      </c>
      <c r="CS27" s="26">
        <v>0</v>
      </c>
      <c r="CT27" s="25">
        <v>1.06</v>
      </c>
      <c r="CU27" s="25">
        <v>0</v>
      </c>
      <c r="CV27" s="26">
        <v>0</v>
      </c>
      <c r="CW27" s="25">
        <v>0.38</v>
      </c>
      <c r="CX27" s="25">
        <v>0</v>
      </c>
      <c r="CY27" s="26">
        <v>0</v>
      </c>
      <c r="CZ27" s="25">
        <v>0.38</v>
      </c>
      <c r="DA27" s="24">
        <v>44834</v>
      </c>
      <c r="DB27" s="25">
        <v>96.91</v>
      </c>
      <c r="DC27" s="22" t="s">
        <v>347</v>
      </c>
      <c r="DD27" s="25">
        <v>7.65</v>
      </c>
      <c r="DE27" s="26">
        <v>39</v>
      </c>
      <c r="DF27" s="25">
        <v>7.93</v>
      </c>
      <c r="DG27" s="25">
        <v>8.2200000000000006</v>
      </c>
      <c r="DH27" s="25">
        <v>7.51</v>
      </c>
      <c r="DI27" s="25">
        <v>7.76</v>
      </c>
      <c r="DJ27" s="26">
        <v>39</v>
      </c>
      <c r="DK27" s="25">
        <v>20.55</v>
      </c>
      <c r="DL27" s="25">
        <v>19.62</v>
      </c>
      <c r="DM27" s="25">
        <v>69.81</v>
      </c>
      <c r="DN27" s="25">
        <v>68.930000000000007</v>
      </c>
      <c r="DO27" s="25">
        <v>4.0999999999999996</v>
      </c>
      <c r="DP27" s="25">
        <v>4.09</v>
      </c>
      <c r="DQ27" s="25">
        <v>2.2400000000000002</v>
      </c>
      <c r="DR27" s="25">
        <v>2.76</v>
      </c>
      <c r="DS27" s="25"/>
      <c r="DT27" s="25"/>
      <c r="DU27" s="25">
        <v>112.23</v>
      </c>
      <c r="DV27" s="25">
        <v>145.02000000000001</v>
      </c>
      <c r="DW27" s="25">
        <v>12.34</v>
      </c>
      <c r="DX27" s="25">
        <v>11.58</v>
      </c>
      <c r="DY27" s="25">
        <v>9.2899999999999991</v>
      </c>
      <c r="DZ27" s="25">
        <v>0</v>
      </c>
      <c r="EA27" s="25">
        <v>0.43</v>
      </c>
      <c r="EB27" s="25">
        <v>0</v>
      </c>
      <c r="EC27" s="25">
        <v>0</v>
      </c>
      <c r="ED27" s="25">
        <v>0</v>
      </c>
      <c r="EE27" s="25">
        <v>2.81</v>
      </c>
      <c r="EF27" s="25">
        <v>2.54</v>
      </c>
      <c r="EG27" s="25">
        <v>3.86</v>
      </c>
      <c r="EH27" s="25">
        <v>20.89</v>
      </c>
      <c r="EI27" s="25">
        <v>11.97</v>
      </c>
      <c r="EJ27" s="25"/>
      <c r="EK27" s="25"/>
      <c r="EL27" s="25"/>
      <c r="EM27" s="25"/>
      <c r="EN27" s="25"/>
      <c r="EO27" s="25"/>
      <c r="EP27" s="25">
        <v>9.66</v>
      </c>
      <c r="EQ27" s="25">
        <v>8.0500000000000007</v>
      </c>
      <c r="ER27" s="25">
        <v>5.22</v>
      </c>
      <c r="ES27" s="25">
        <v>5.5</v>
      </c>
      <c r="ET27" s="25">
        <v>0</v>
      </c>
      <c r="EU27" s="25">
        <v>0.23</v>
      </c>
      <c r="EV27" s="26"/>
      <c r="EW27" s="23" t="s">
        <v>346</v>
      </c>
      <c r="EX27" s="25">
        <v>18.61</v>
      </c>
      <c r="EY27" s="25">
        <v>54.64</v>
      </c>
      <c r="EZ27" s="25">
        <v>26.75</v>
      </c>
      <c r="FA27" s="25"/>
      <c r="FB27" s="25"/>
      <c r="FC27" s="26">
        <v>58</v>
      </c>
      <c r="FD27" s="26">
        <v>56</v>
      </c>
      <c r="FE27" s="26">
        <v>60</v>
      </c>
      <c r="FF27" s="26">
        <v>31</v>
      </c>
      <c r="FG27" s="26"/>
      <c r="FH27" s="26">
        <v>26</v>
      </c>
      <c r="FI27" s="25">
        <v>15.23</v>
      </c>
      <c r="FJ27" s="25">
        <v>2.78</v>
      </c>
      <c r="FK27" s="25">
        <v>38.1</v>
      </c>
      <c r="FL27" s="25">
        <v>0</v>
      </c>
      <c r="FM27" s="25">
        <v>8.68</v>
      </c>
      <c r="FN27" s="25">
        <v>15.55</v>
      </c>
      <c r="FO27" s="25">
        <v>2.57</v>
      </c>
      <c r="FP27" s="25">
        <v>40.450000000000003</v>
      </c>
      <c r="FQ27" s="25">
        <v>0</v>
      </c>
      <c r="FR27" s="23" t="s">
        <v>345</v>
      </c>
      <c r="FS27" s="23" t="s">
        <v>345</v>
      </c>
      <c r="FT27" s="23"/>
      <c r="FU27" s="23" t="s">
        <v>345</v>
      </c>
      <c r="FV27" s="23" t="s">
        <v>347</v>
      </c>
      <c r="FW27" s="23" t="s">
        <v>347</v>
      </c>
      <c r="FX27" s="23" t="s">
        <v>347</v>
      </c>
      <c r="FY27" s="23" t="s">
        <v>347</v>
      </c>
      <c r="FZ27" s="23" t="s">
        <v>347</v>
      </c>
      <c r="GA27" s="23" t="s">
        <v>347</v>
      </c>
      <c r="GB27" s="23"/>
      <c r="GC27" s="23"/>
      <c r="GD27" s="23"/>
      <c r="GE27" s="23"/>
      <c r="GF27" s="23" t="s">
        <v>345</v>
      </c>
      <c r="GG27" s="23" t="s">
        <v>345</v>
      </c>
      <c r="GH27" s="23" t="s">
        <v>347</v>
      </c>
      <c r="GI27" s="23" t="s">
        <v>347</v>
      </c>
      <c r="GJ27" s="23" t="s">
        <v>347</v>
      </c>
      <c r="GK27" s="23" t="s">
        <v>347</v>
      </c>
      <c r="GL27" s="23" t="s">
        <v>347</v>
      </c>
      <c r="GM27" s="23" t="s">
        <v>347</v>
      </c>
      <c r="GN27" s="23" t="s">
        <v>347</v>
      </c>
      <c r="GO27" s="23" t="s">
        <v>347</v>
      </c>
      <c r="GP27" s="23" t="s">
        <v>347</v>
      </c>
      <c r="GQ27" s="23" t="s">
        <v>347</v>
      </c>
      <c r="GR27" s="23" t="s">
        <v>347</v>
      </c>
      <c r="GS27" s="23" t="s">
        <v>347</v>
      </c>
      <c r="GT27" s="23" t="s">
        <v>345</v>
      </c>
      <c r="GU27" s="23" t="s">
        <v>345</v>
      </c>
      <c r="GV27" s="23" t="s">
        <v>345</v>
      </c>
      <c r="GW27" s="23" t="s">
        <v>347</v>
      </c>
      <c r="GX27" s="25">
        <v>304295.77399999998</v>
      </c>
      <c r="GY27" s="25">
        <v>756986.745</v>
      </c>
      <c r="GZ27" s="23" t="s">
        <v>348</v>
      </c>
      <c r="HA27" s="25">
        <v>2.4818099999999998</v>
      </c>
      <c r="HB27" s="25">
        <v>-15.13856</v>
      </c>
      <c r="HC27" s="25">
        <v>17.5321</v>
      </c>
      <c r="HD27" s="25">
        <v>1.2627200000000001</v>
      </c>
      <c r="HE27" s="25">
        <v>0.93994999999999995</v>
      </c>
      <c r="HF27" s="25">
        <v>1.77298</v>
      </c>
      <c r="HG27" s="25">
        <v>-24.228037933002412</v>
      </c>
      <c r="HH27" s="25">
        <v>-24.228037933002412</v>
      </c>
      <c r="HI27" s="25">
        <v>20.78380713830482</v>
      </c>
      <c r="HJ27" s="25">
        <v>17.812975812115177</v>
      </c>
      <c r="HK27" s="25"/>
      <c r="HL27" s="23">
        <v>61.11</v>
      </c>
      <c r="HM27" s="23" t="s">
        <v>72</v>
      </c>
      <c r="HN27" s="26"/>
      <c r="HO27" s="22">
        <v>6</v>
      </c>
      <c r="HP27" s="23" t="s">
        <v>345</v>
      </c>
      <c r="HQ27" s="23" t="s">
        <v>385</v>
      </c>
      <c r="HR27" s="23" t="s">
        <v>386</v>
      </c>
      <c r="HS27" s="27" t="s">
        <v>387</v>
      </c>
      <c r="HT27" s="23" t="s">
        <v>432</v>
      </c>
      <c r="HU27" s="23">
        <v>44929</v>
      </c>
      <c r="HV27" s="58" t="s">
        <v>839</v>
      </c>
    </row>
    <row r="28" spans="1:230" x14ac:dyDescent="0.25">
      <c r="A28" s="23" t="s">
        <v>76</v>
      </c>
      <c r="B28" s="23" t="s">
        <v>433</v>
      </c>
      <c r="C28" s="23" t="s">
        <v>399</v>
      </c>
      <c r="D28" s="24">
        <v>41585</v>
      </c>
      <c r="E28" s="25">
        <v>906492655</v>
      </c>
      <c r="F28" s="25">
        <v>1.6</v>
      </c>
      <c r="G28" s="25">
        <v>20</v>
      </c>
      <c r="H28" s="25">
        <v>1.85</v>
      </c>
      <c r="I28" s="24">
        <v>44610</v>
      </c>
      <c r="J28" s="26">
        <v>3</v>
      </c>
      <c r="K28" s="23" t="s">
        <v>71</v>
      </c>
      <c r="L28" s="24">
        <v>44895</v>
      </c>
      <c r="M28" s="23" t="s">
        <v>342</v>
      </c>
      <c r="N28" s="24">
        <v>44865</v>
      </c>
      <c r="O28" s="22" t="s">
        <v>343</v>
      </c>
      <c r="P28" s="25">
        <v>17.308209999999999</v>
      </c>
      <c r="Q28" s="25">
        <v>17.440000000000001</v>
      </c>
      <c r="R28" s="26">
        <v>7</v>
      </c>
      <c r="S28" s="26">
        <v>184</v>
      </c>
      <c r="T28" s="23"/>
      <c r="U28" s="25"/>
      <c r="V28" s="26"/>
      <c r="W28" s="26"/>
      <c r="X28" s="23"/>
      <c r="Y28" s="25"/>
      <c r="Z28" s="26"/>
      <c r="AA28" s="26"/>
      <c r="AB28" s="23"/>
      <c r="AC28" s="25">
        <v>3.85</v>
      </c>
      <c r="AD28" s="26"/>
      <c r="AE28" s="26"/>
      <c r="AF28" s="23"/>
      <c r="AG28" s="25">
        <v>6.82</v>
      </c>
      <c r="AH28" s="26"/>
      <c r="AI28" s="26"/>
      <c r="AJ28" s="23"/>
      <c r="AK28" s="25">
        <v>6.53</v>
      </c>
      <c r="AL28" s="26"/>
      <c r="AM28" s="26"/>
      <c r="AN28" s="25">
        <v>97.600219999999993</v>
      </c>
      <c r="AO28" s="26">
        <v>118</v>
      </c>
      <c r="AP28" s="26"/>
      <c r="AQ28" s="25">
        <v>99.241429999999994</v>
      </c>
      <c r="AR28" s="26">
        <v>117</v>
      </c>
      <c r="AS28" s="26">
        <v>691</v>
      </c>
      <c r="AT28" s="25">
        <v>2.1911800000000001</v>
      </c>
      <c r="AU28" s="25">
        <v>67.431880000000007</v>
      </c>
      <c r="AV28" s="25">
        <v>27.833739999999999</v>
      </c>
      <c r="AW28" s="25">
        <v>2.3804699999999999</v>
      </c>
      <c r="AX28" s="25">
        <v>0.16272</v>
      </c>
      <c r="AY28" s="25">
        <v>19.626480000000001</v>
      </c>
      <c r="AZ28" s="25"/>
      <c r="BA28" s="25"/>
      <c r="BB28" s="25">
        <v>4.34802</v>
      </c>
      <c r="BC28" s="25">
        <v>7.8072299999999997</v>
      </c>
      <c r="BD28" s="25">
        <v>6.5544399999999996</v>
      </c>
      <c r="BE28" s="26"/>
      <c r="BF28" s="26"/>
      <c r="BG28" s="26"/>
      <c r="BH28" s="25">
        <v>0</v>
      </c>
      <c r="BI28" s="26">
        <v>0</v>
      </c>
      <c r="BJ28" s="25">
        <v>0</v>
      </c>
      <c r="BK28" s="25">
        <v>4.2591700000000001</v>
      </c>
      <c r="BL28" s="26">
        <v>1</v>
      </c>
      <c r="BM28" s="25">
        <v>3.8</v>
      </c>
      <c r="BN28" s="25">
        <v>22.345690000000001</v>
      </c>
      <c r="BO28" s="26">
        <v>21</v>
      </c>
      <c r="BP28" s="25">
        <v>27.21</v>
      </c>
      <c r="BQ28" s="25">
        <v>4.9765899999999998</v>
      </c>
      <c r="BR28" s="26">
        <v>5</v>
      </c>
      <c r="BS28" s="25">
        <v>11.84</v>
      </c>
      <c r="BT28" s="25">
        <v>0</v>
      </c>
      <c r="BU28" s="26">
        <v>0</v>
      </c>
      <c r="BV28" s="25">
        <v>1.1299999999999999</v>
      </c>
      <c r="BW28" s="25">
        <v>0</v>
      </c>
      <c r="BX28" s="26">
        <v>0</v>
      </c>
      <c r="BY28" s="25">
        <v>0</v>
      </c>
      <c r="BZ28" s="25">
        <v>0</v>
      </c>
      <c r="CA28" s="26">
        <v>0</v>
      </c>
      <c r="CB28" s="25">
        <v>0.21</v>
      </c>
      <c r="CC28" s="25">
        <v>0</v>
      </c>
      <c r="CD28" s="26">
        <v>0</v>
      </c>
      <c r="CE28" s="25">
        <v>0.46</v>
      </c>
      <c r="CF28" s="25">
        <v>0</v>
      </c>
      <c r="CG28" s="26">
        <v>0</v>
      </c>
      <c r="CH28" s="25">
        <v>1.55</v>
      </c>
      <c r="CI28" s="25">
        <v>3.77305</v>
      </c>
      <c r="CJ28" s="26">
        <v>5</v>
      </c>
      <c r="CK28" s="25">
        <v>1.88</v>
      </c>
      <c r="CL28" s="25">
        <v>0</v>
      </c>
      <c r="CM28" s="26">
        <v>0</v>
      </c>
      <c r="CN28" s="25">
        <v>0.04</v>
      </c>
      <c r="CO28" s="25">
        <v>0</v>
      </c>
      <c r="CP28" s="26">
        <v>0</v>
      </c>
      <c r="CQ28" s="25">
        <v>0.88</v>
      </c>
      <c r="CR28" s="25">
        <v>0</v>
      </c>
      <c r="CS28" s="26">
        <v>0</v>
      </c>
      <c r="CT28" s="25">
        <v>1.06</v>
      </c>
      <c r="CU28" s="25">
        <v>2.7961200000000002</v>
      </c>
      <c r="CV28" s="26">
        <v>1</v>
      </c>
      <c r="CW28" s="25">
        <v>0.38</v>
      </c>
      <c r="CX28" s="25">
        <v>0</v>
      </c>
      <c r="CY28" s="26">
        <v>0</v>
      </c>
      <c r="CZ28" s="25">
        <v>0.38</v>
      </c>
      <c r="DA28" s="24">
        <v>44834</v>
      </c>
      <c r="DB28" s="25">
        <v>96.14</v>
      </c>
      <c r="DC28" s="22" t="s">
        <v>347</v>
      </c>
      <c r="DD28" s="25">
        <v>5.36</v>
      </c>
      <c r="DE28" s="26">
        <v>12</v>
      </c>
      <c r="DF28" s="25">
        <v>7.93</v>
      </c>
      <c r="DG28" s="25">
        <v>8.2200000000000006</v>
      </c>
      <c r="DH28" s="25">
        <v>5.21</v>
      </c>
      <c r="DI28" s="25">
        <v>7.76</v>
      </c>
      <c r="DJ28" s="26">
        <v>10</v>
      </c>
      <c r="DK28" s="25">
        <v>16.48</v>
      </c>
      <c r="DL28" s="25">
        <v>19.62</v>
      </c>
      <c r="DM28" s="25">
        <v>73.69</v>
      </c>
      <c r="DN28" s="25">
        <v>68.930000000000007</v>
      </c>
      <c r="DO28" s="25">
        <v>3.31</v>
      </c>
      <c r="DP28" s="25">
        <v>4.09</v>
      </c>
      <c r="DQ28" s="25">
        <v>1.1200000000000001</v>
      </c>
      <c r="DR28" s="25">
        <v>2.76</v>
      </c>
      <c r="DS28" s="25"/>
      <c r="DT28" s="25"/>
      <c r="DU28" s="25">
        <v>130.62</v>
      </c>
      <c r="DV28" s="25">
        <v>145.02000000000001</v>
      </c>
      <c r="DW28" s="25">
        <v>7.86</v>
      </c>
      <c r="DX28" s="25">
        <v>7.46</v>
      </c>
      <c r="DY28" s="25">
        <v>9.2899999999999991</v>
      </c>
      <c r="DZ28" s="25">
        <v>2.84</v>
      </c>
      <c r="EA28" s="25">
        <v>0.43</v>
      </c>
      <c r="EB28" s="25">
        <v>0</v>
      </c>
      <c r="EC28" s="25">
        <v>0</v>
      </c>
      <c r="ED28" s="25">
        <v>0</v>
      </c>
      <c r="EE28" s="25">
        <v>2.81</v>
      </c>
      <c r="EF28" s="25">
        <v>0</v>
      </c>
      <c r="EG28" s="25">
        <v>3.86</v>
      </c>
      <c r="EH28" s="25">
        <v>16.07</v>
      </c>
      <c r="EI28" s="25">
        <v>11.97</v>
      </c>
      <c r="EJ28" s="25"/>
      <c r="EK28" s="25"/>
      <c r="EL28" s="25"/>
      <c r="EM28" s="25"/>
      <c r="EN28" s="25"/>
      <c r="EO28" s="25"/>
      <c r="EP28" s="25">
        <v>7.86</v>
      </c>
      <c r="EQ28" s="25">
        <v>8.0500000000000007</v>
      </c>
      <c r="ER28" s="25">
        <v>1.56</v>
      </c>
      <c r="ES28" s="25">
        <v>5.5</v>
      </c>
      <c r="ET28" s="25">
        <v>0</v>
      </c>
      <c r="EU28" s="25">
        <v>0.23</v>
      </c>
      <c r="EV28" s="26"/>
      <c r="EW28" s="23" t="s">
        <v>346</v>
      </c>
      <c r="EX28" s="25">
        <v>26.29</v>
      </c>
      <c r="EY28" s="25">
        <v>54.78</v>
      </c>
      <c r="EZ28" s="25">
        <v>18.920000000000002</v>
      </c>
      <c r="FA28" s="25"/>
      <c r="FB28" s="25"/>
      <c r="FC28" s="26">
        <v>21</v>
      </c>
      <c r="FD28" s="26">
        <v>94</v>
      </c>
      <c r="FE28" s="26">
        <v>15</v>
      </c>
      <c r="FF28" s="26">
        <v>12</v>
      </c>
      <c r="FG28" s="26"/>
      <c r="FH28" s="26">
        <v>40</v>
      </c>
      <c r="FI28" s="25">
        <v>15.23</v>
      </c>
      <c r="FJ28" s="25">
        <v>2.78</v>
      </c>
      <c r="FK28" s="25">
        <v>38.1</v>
      </c>
      <c r="FL28" s="25">
        <v>0</v>
      </c>
      <c r="FM28" s="25">
        <v>8.68</v>
      </c>
      <c r="FN28" s="25">
        <v>15.55</v>
      </c>
      <c r="FO28" s="25">
        <v>2.57</v>
      </c>
      <c r="FP28" s="25">
        <v>40.450000000000003</v>
      </c>
      <c r="FQ28" s="25">
        <v>0</v>
      </c>
      <c r="FR28" s="23" t="s">
        <v>345</v>
      </c>
      <c r="FS28" s="23" t="s">
        <v>345</v>
      </c>
      <c r="FT28" s="23"/>
      <c r="FU28" s="23" t="s">
        <v>345</v>
      </c>
      <c r="FV28" s="23" t="s">
        <v>347</v>
      </c>
      <c r="FW28" s="23" t="s">
        <v>347</v>
      </c>
      <c r="FX28" s="23" t="s">
        <v>347</v>
      </c>
      <c r="FY28" s="23" t="s">
        <v>347</v>
      </c>
      <c r="FZ28" s="23" t="s">
        <v>347</v>
      </c>
      <c r="GA28" s="23" t="s">
        <v>347</v>
      </c>
      <c r="GB28" s="23"/>
      <c r="GC28" s="23"/>
      <c r="GD28" s="23"/>
      <c r="GE28" s="23"/>
      <c r="GF28" s="23" t="s">
        <v>345</v>
      </c>
      <c r="GG28" s="23" t="s">
        <v>345</v>
      </c>
      <c r="GH28" s="23" t="s">
        <v>345</v>
      </c>
      <c r="GI28" s="23" t="s">
        <v>345</v>
      </c>
      <c r="GJ28" s="23" t="s">
        <v>345</v>
      </c>
      <c r="GK28" s="23" t="s">
        <v>345</v>
      </c>
      <c r="GL28" s="23" t="s">
        <v>345</v>
      </c>
      <c r="GM28" s="23" t="s">
        <v>347</v>
      </c>
      <c r="GN28" s="23" t="s">
        <v>345</v>
      </c>
      <c r="GO28" s="23" t="s">
        <v>345</v>
      </c>
      <c r="GP28" s="23" t="s">
        <v>345</v>
      </c>
      <c r="GQ28" s="23" t="s">
        <v>345</v>
      </c>
      <c r="GR28" s="23" t="s">
        <v>345</v>
      </c>
      <c r="GS28" s="23" t="s">
        <v>345</v>
      </c>
      <c r="GT28" s="23" t="s">
        <v>345</v>
      </c>
      <c r="GU28" s="23" t="s">
        <v>347</v>
      </c>
      <c r="GV28" s="23" t="s">
        <v>345</v>
      </c>
      <c r="GW28" s="23" t="s">
        <v>345</v>
      </c>
      <c r="GX28" s="25">
        <v>-17932623.886999998</v>
      </c>
      <c r="GY28" s="25">
        <v>-67537801.864999995</v>
      </c>
      <c r="GZ28" s="23" t="s">
        <v>348</v>
      </c>
      <c r="HA28" s="25">
        <v>2.3687</v>
      </c>
      <c r="HB28" s="25">
        <v>-15.27336</v>
      </c>
      <c r="HC28" s="25">
        <v>16.504069999999999</v>
      </c>
      <c r="HD28" s="25">
        <v>0.46983000000000003</v>
      </c>
      <c r="HE28" s="25">
        <v>0.39945999999999998</v>
      </c>
      <c r="HF28" s="25">
        <v>2.8805200000000002</v>
      </c>
      <c r="HG28" s="25">
        <v>-24.062286926953202</v>
      </c>
      <c r="HH28" s="25">
        <v>-24.062286926953202</v>
      </c>
      <c r="HI28" s="25">
        <v>20.499964259948964</v>
      </c>
      <c r="HJ28" s="25">
        <v>17.488352908951917</v>
      </c>
      <c r="HK28" s="25"/>
      <c r="HL28" s="23"/>
      <c r="HM28" s="23" t="s">
        <v>72</v>
      </c>
      <c r="HN28" s="26"/>
      <c r="HO28" s="22">
        <v>6</v>
      </c>
      <c r="HP28" s="23" t="s">
        <v>345</v>
      </c>
      <c r="HQ28" s="23" t="s">
        <v>385</v>
      </c>
      <c r="HR28" s="23" t="s">
        <v>386</v>
      </c>
      <c r="HS28" s="27" t="s">
        <v>390</v>
      </c>
      <c r="HT28" s="23" t="s">
        <v>434</v>
      </c>
      <c r="HU28" s="23">
        <v>44929</v>
      </c>
      <c r="HV28" s="58" t="s">
        <v>839</v>
      </c>
    </row>
    <row r="29" spans="1:230" x14ac:dyDescent="0.25">
      <c r="A29" s="23" t="s">
        <v>58</v>
      </c>
      <c r="B29" s="23" t="s">
        <v>60</v>
      </c>
      <c r="C29" s="23" t="s">
        <v>61</v>
      </c>
      <c r="D29" s="24">
        <v>38422</v>
      </c>
      <c r="E29" s="25">
        <v>834518069</v>
      </c>
      <c r="F29" s="25">
        <v>2.39</v>
      </c>
      <c r="G29" s="25"/>
      <c r="H29" s="25">
        <v>2.63</v>
      </c>
      <c r="I29" s="24">
        <v>44835</v>
      </c>
      <c r="J29" s="26">
        <v>3</v>
      </c>
      <c r="K29" s="23" t="s">
        <v>59</v>
      </c>
      <c r="L29" s="24">
        <v>44895</v>
      </c>
      <c r="M29" s="23" t="s">
        <v>342</v>
      </c>
      <c r="N29" s="24">
        <v>44865</v>
      </c>
      <c r="O29" s="22" t="s">
        <v>343</v>
      </c>
      <c r="P29" s="25">
        <v>16.273019999999999</v>
      </c>
      <c r="Q29" s="25">
        <v>16.23</v>
      </c>
      <c r="R29" s="26">
        <v>1</v>
      </c>
      <c r="S29" s="26">
        <v>27</v>
      </c>
      <c r="T29" s="23"/>
      <c r="U29" s="25"/>
      <c r="V29" s="26"/>
      <c r="W29" s="26"/>
      <c r="X29" s="23"/>
      <c r="Y29" s="25"/>
      <c r="Z29" s="26"/>
      <c r="AA29" s="26"/>
      <c r="AB29" s="23"/>
      <c r="AC29" s="25">
        <v>2.69</v>
      </c>
      <c r="AD29" s="26"/>
      <c r="AE29" s="26"/>
      <c r="AF29" s="23"/>
      <c r="AG29" s="25">
        <v>7.37</v>
      </c>
      <c r="AH29" s="26"/>
      <c r="AI29" s="26"/>
      <c r="AJ29" s="23"/>
      <c r="AK29" s="25">
        <v>6.18</v>
      </c>
      <c r="AL29" s="26"/>
      <c r="AM29" s="26"/>
      <c r="AN29" s="25">
        <v>100</v>
      </c>
      <c r="AO29" s="26">
        <v>56</v>
      </c>
      <c r="AP29" s="26"/>
      <c r="AQ29" s="25">
        <v>100</v>
      </c>
      <c r="AR29" s="26">
        <v>56</v>
      </c>
      <c r="AS29" s="26">
        <v>22</v>
      </c>
      <c r="AT29" s="25">
        <v>10.296580000000001</v>
      </c>
      <c r="AU29" s="25">
        <v>68.000039999999998</v>
      </c>
      <c r="AV29" s="25">
        <v>21.703379999999999</v>
      </c>
      <c r="AW29" s="25">
        <v>0</v>
      </c>
      <c r="AX29" s="25">
        <v>0</v>
      </c>
      <c r="AY29" s="25">
        <v>19.626480000000001</v>
      </c>
      <c r="AZ29" s="25"/>
      <c r="BA29" s="25"/>
      <c r="BB29" s="25">
        <v>4.34802</v>
      </c>
      <c r="BC29" s="25">
        <v>7.8072299999999997</v>
      </c>
      <c r="BD29" s="25">
        <v>6.5544399999999996</v>
      </c>
      <c r="BE29" s="26"/>
      <c r="BF29" s="26"/>
      <c r="BG29" s="26"/>
      <c r="BH29" s="25">
        <v>0</v>
      </c>
      <c r="BI29" s="26">
        <v>0</v>
      </c>
      <c r="BJ29" s="25">
        <v>0</v>
      </c>
      <c r="BK29" s="25">
        <v>7.7545900000000003</v>
      </c>
      <c r="BL29" s="26">
        <v>2</v>
      </c>
      <c r="BM29" s="25">
        <v>3.8</v>
      </c>
      <c r="BN29" s="25">
        <v>39.074860000000001</v>
      </c>
      <c r="BO29" s="26">
        <v>17</v>
      </c>
      <c r="BP29" s="25">
        <v>27.21</v>
      </c>
      <c r="BQ29" s="25">
        <v>12.822329999999999</v>
      </c>
      <c r="BR29" s="26">
        <v>3</v>
      </c>
      <c r="BS29" s="25">
        <v>11.84</v>
      </c>
      <c r="BT29" s="25">
        <v>0</v>
      </c>
      <c r="BU29" s="26">
        <v>0</v>
      </c>
      <c r="BV29" s="25">
        <v>1.1299999999999999</v>
      </c>
      <c r="BW29" s="25">
        <v>0</v>
      </c>
      <c r="BX29" s="26">
        <v>0</v>
      </c>
      <c r="BY29" s="25">
        <v>0</v>
      </c>
      <c r="BZ29" s="25">
        <v>0</v>
      </c>
      <c r="CA29" s="26">
        <v>0</v>
      </c>
      <c r="CB29" s="25">
        <v>0.21</v>
      </c>
      <c r="CC29" s="25">
        <v>0</v>
      </c>
      <c r="CD29" s="26">
        <v>0</v>
      </c>
      <c r="CE29" s="25">
        <v>0.46</v>
      </c>
      <c r="CF29" s="25">
        <v>0</v>
      </c>
      <c r="CG29" s="26">
        <v>0</v>
      </c>
      <c r="CH29" s="25">
        <v>1.55</v>
      </c>
      <c r="CI29" s="25">
        <v>1.027E-2</v>
      </c>
      <c r="CJ29" s="26">
        <v>1</v>
      </c>
      <c r="CK29" s="25">
        <v>1.88</v>
      </c>
      <c r="CL29" s="25">
        <v>0</v>
      </c>
      <c r="CM29" s="26">
        <v>0</v>
      </c>
      <c r="CN29" s="25">
        <v>0.04</v>
      </c>
      <c r="CO29" s="25">
        <v>0</v>
      </c>
      <c r="CP29" s="26">
        <v>0</v>
      </c>
      <c r="CQ29" s="25">
        <v>0.88</v>
      </c>
      <c r="CR29" s="25">
        <v>0</v>
      </c>
      <c r="CS29" s="26">
        <v>0</v>
      </c>
      <c r="CT29" s="25">
        <v>1.06</v>
      </c>
      <c r="CU29" s="25">
        <v>0</v>
      </c>
      <c r="CV29" s="26">
        <v>0</v>
      </c>
      <c r="CW29" s="25">
        <v>0.38</v>
      </c>
      <c r="CX29" s="25">
        <v>0</v>
      </c>
      <c r="CY29" s="26">
        <v>0</v>
      </c>
      <c r="CZ29" s="25">
        <v>0.38</v>
      </c>
      <c r="DA29" s="24">
        <v>44834</v>
      </c>
      <c r="DB29" s="25">
        <v>96.34</v>
      </c>
      <c r="DC29" s="22" t="s">
        <v>345</v>
      </c>
      <c r="DD29" s="25">
        <v>2.72</v>
      </c>
      <c r="DE29" s="26">
        <v>3</v>
      </c>
      <c r="DF29" s="25">
        <v>5.22</v>
      </c>
      <c r="DG29" s="25">
        <v>5.2</v>
      </c>
      <c r="DH29" s="25">
        <v>2.87</v>
      </c>
      <c r="DI29" s="25">
        <v>5.2</v>
      </c>
      <c r="DJ29" s="26">
        <v>8</v>
      </c>
      <c r="DK29" s="25">
        <v>9.69</v>
      </c>
      <c r="DL29" s="25">
        <v>13.04</v>
      </c>
      <c r="DM29" s="25"/>
      <c r="DN29" s="25">
        <v>67.180000000000007</v>
      </c>
      <c r="DO29" s="25">
        <v>2.2999999999999998</v>
      </c>
      <c r="DP29" s="25">
        <v>3.28</v>
      </c>
      <c r="DQ29" s="25">
        <v>0.11</v>
      </c>
      <c r="DR29" s="25">
        <v>1.55</v>
      </c>
      <c r="DS29" s="25"/>
      <c r="DT29" s="25"/>
      <c r="DU29" s="25">
        <v>71.22</v>
      </c>
      <c r="DV29" s="25">
        <v>76.22</v>
      </c>
      <c r="DW29" s="25">
        <v>0.03</v>
      </c>
      <c r="DX29" s="25">
        <v>0.02</v>
      </c>
      <c r="DY29" s="25">
        <v>3.35</v>
      </c>
      <c r="DZ29" s="25">
        <v>0</v>
      </c>
      <c r="EA29" s="25">
        <v>0.06</v>
      </c>
      <c r="EB29" s="25">
        <v>0</v>
      </c>
      <c r="EC29" s="25">
        <v>0</v>
      </c>
      <c r="ED29" s="25">
        <v>0</v>
      </c>
      <c r="EE29" s="25">
        <v>1.34</v>
      </c>
      <c r="EF29" s="25">
        <v>0</v>
      </c>
      <c r="EG29" s="25">
        <v>1.62</v>
      </c>
      <c r="EH29" s="25">
        <v>8.65</v>
      </c>
      <c r="EI29" s="25">
        <v>6.88</v>
      </c>
      <c r="EJ29" s="25"/>
      <c r="EK29" s="25"/>
      <c r="EL29" s="25"/>
      <c r="EM29" s="25"/>
      <c r="EN29" s="25"/>
      <c r="EO29" s="25"/>
      <c r="EP29" s="25">
        <v>0.02</v>
      </c>
      <c r="EQ29" s="25">
        <v>2.38</v>
      </c>
      <c r="ER29" s="25">
        <v>0.01</v>
      </c>
      <c r="ES29" s="25">
        <v>2.04</v>
      </c>
      <c r="ET29" s="25">
        <v>0</v>
      </c>
      <c r="EU29" s="25">
        <v>0.31</v>
      </c>
      <c r="EV29" s="26"/>
      <c r="EW29" s="23" t="s">
        <v>346</v>
      </c>
      <c r="EX29" s="25">
        <v>42.54</v>
      </c>
      <c r="EY29" s="25">
        <v>52.41</v>
      </c>
      <c r="EZ29" s="25">
        <v>5.05</v>
      </c>
      <c r="FA29" s="25"/>
      <c r="FB29" s="25"/>
      <c r="FC29" s="26">
        <v>26</v>
      </c>
      <c r="FD29" s="26"/>
      <c r="FE29" s="26">
        <v>7</v>
      </c>
      <c r="FF29" s="26">
        <v>2</v>
      </c>
      <c r="FG29" s="26"/>
      <c r="FH29" s="26">
        <v>47</v>
      </c>
      <c r="FI29" s="25">
        <v>12.72</v>
      </c>
      <c r="FJ29" s="25">
        <v>2.52</v>
      </c>
      <c r="FK29" s="25">
        <v>21.5</v>
      </c>
      <c r="FL29" s="25">
        <v>0</v>
      </c>
      <c r="FM29" s="25">
        <v>2.86</v>
      </c>
      <c r="FN29" s="25">
        <v>11.71</v>
      </c>
      <c r="FO29" s="25">
        <v>2.25</v>
      </c>
      <c r="FP29" s="25">
        <v>19.100000000000001</v>
      </c>
      <c r="FQ29" s="25">
        <v>0</v>
      </c>
      <c r="FR29" s="23" t="s">
        <v>345</v>
      </c>
      <c r="FS29" s="23" t="s">
        <v>345</v>
      </c>
      <c r="FT29" s="23"/>
      <c r="FU29" s="23" t="s">
        <v>345</v>
      </c>
      <c r="FV29" s="23" t="s">
        <v>347</v>
      </c>
      <c r="FW29" s="23" t="s">
        <v>347</v>
      </c>
      <c r="FX29" s="23" t="s">
        <v>347</v>
      </c>
      <c r="FY29" s="23" t="s">
        <v>347</v>
      </c>
      <c r="FZ29" s="23" t="s">
        <v>347</v>
      </c>
      <c r="GA29" s="23" t="s">
        <v>347</v>
      </c>
      <c r="GB29" s="23"/>
      <c r="GC29" s="23"/>
      <c r="GD29" s="23"/>
      <c r="GE29" s="23"/>
      <c r="GF29" s="23" t="s">
        <v>347</v>
      </c>
      <c r="GG29" s="23" t="s">
        <v>347</v>
      </c>
      <c r="GH29" s="23" t="s">
        <v>347</v>
      </c>
      <c r="GI29" s="23" t="s">
        <v>347</v>
      </c>
      <c r="GJ29" s="23" t="s">
        <v>347</v>
      </c>
      <c r="GK29" s="23" t="s">
        <v>347</v>
      </c>
      <c r="GL29" s="23" t="s">
        <v>347</v>
      </c>
      <c r="GM29" s="23" t="s">
        <v>347</v>
      </c>
      <c r="GN29" s="23" t="s">
        <v>347</v>
      </c>
      <c r="GO29" s="23" t="s">
        <v>347</v>
      </c>
      <c r="GP29" s="23" t="s">
        <v>347</v>
      </c>
      <c r="GQ29" s="23" t="s">
        <v>347</v>
      </c>
      <c r="GR29" s="23" t="s">
        <v>347</v>
      </c>
      <c r="GS29" s="23" t="s">
        <v>347</v>
      </c>
      <c r="GT29" s="23" t="s">
        <v>347</v>
      </c>
      <c r="GU29" s="23" t="s">
        <v>347</v>
      </c>
      <c r="GV29" s="23" t="s">
        <v>347</v>
      </c>
      <c r="GW29" s="23" t="s">
        <v>347</v>
      </c>
      <c r="GX29" s="25">
        <v>-2307037.4160000002</v>
      </c>
      <c r="GY29" s="25">
        <v>11656331.196</v>
      </c>
      <c r="GZ29" s="23" t="s">
        <v>348</v>
      </c>
      <c r="HA29" s="25">
        <v>1.8559000000000001</v>
      </c>
      <c r="HB29" s="25">
        <v>-23.1586</v>
      </c>
      <c r="HC29" s="25">
        <v>24.13251</v>
      </c>
      <c r="HD29" s="25">
        <v>6.1153599999999999</v>
      </c>
      <c r="HE29" s="25">
        <v>0.89490999999999998</v>
      </c>
      <c r="HF29" s="25">
        <v>5.6892100000000001</v>
      </c>
      <c r="HG29" s="25">
        <v>-26.868537621716715</v>
      </c>
      <c r="HH29" s="25">
        <v>-26.868537621716715</v>
      </c>
      <c r="HI29" s="25">
        <v>18.741009661102549</v>
      </c>
      <c r="HJ29" s="25">
        <v>16.316073938628783</v>
      </c>
      <c r="HK29" s="25"/>
      <c r="HL29" s="23">
        <v>35.72</v>
      </c>
      <c r="HM29" s="23" t="s">
        <v>46</v>
      </c>
      <c r="HN29" s="26"/>
      <c r="HO29" s="22">
        <v>6</v>
      </c>
      <c r="HP29" s="23" t="s">
        <v>345</v>
      </c>
      <c r="HQ29" s="23" t="s">
        <v>385</v>
      </c>
      <c r="HR29" s="23" t="s">
        <v>386</v>
      </c>
      <c r="HS29" s="27" t="s">
        <v>387</v>
      </c>
      <c r="HT29" s="23" t="s">
        <v>937</v>
      </c>
      <c r="HU29" s="23">
        <v>44929</v>
      </c>
      <c r="HV29" s="58" t="s">
        <v>45</v>
      </c>
    </row>
    <row r="30" spans="1:230" x14ac:dyDescent="0.25">
      <c r="A30" s="23" t="s">
        <v>62</v>
      </c>
      <c r="B30" s="23" t="s">
        <v>340</v>
      </c>
      <c r="C30" s="23" t="s">
        <v>61</v>
      </c>
      <c r="D30" s="24">
        <v>40256</v>
      </c>
      <c r="E30" s="25">
        <v>445959599</v>
      </c>
      <c r="F30" s="25">
        <v>1.8</v>
      </c>
      <c r="G30" s="25">
        <v>15</v>
      </c>
      <c r="H30" s="25">
        <v>1.8</v>
      </c>
      <c r="I30" s="24">
        <v>44835</v>
      </c>
      <c r="J30" s="26">
        <v>4</v>
      </c>
      <c r="K30" s="23" t="s">
        <v>63</v>
      </c>
      <c r="L30" s="24">
        <v>44895</v>
      </c>
      <c r="M30" s="23" t="s">
        <v>342</v>
      </c>
      <c r="N30" s="24">
        <v>44865</v>
      </c>
      <c r="O30" s="22" t="s">
        <v>344</v>
      </c>
      <c r="P30" s="25">
        <v>17.774840000000001</v>
      </c>
      <c r="Q30" s="25">
        <v>17.68</v>
      </c>
      <c r="R30" s="26">
        <v>10</v>
      </c>
      <c r="S30" s="26">
        <v>243</v>
      </c>
      <c r="T30" s="23"/>
      <c r="U30" s="25"/>
      <c r="V30" s="26"/>
      <c r="W30" s="26"/>
      <c r="X30" s="23"/>
      <c r="Y30" s="25"/>
      <c r="Z30" s="26"/>
      <c r="AA30" s="26"/>
      <c r="AB30" s="23"/>
      <c r="AC30" s="25">
        <v>3.2</v>
      </c>
      <c r="AD30" s="26"/>
      <c r="AE30" s="26"/>
      <c r="AF30" s="23"/>
      <c r="AG30" s="25">
        <v>6.3</v>
      </c>
      <c r="AH30" s="26"/>
      <c r="AI30" s="26"/>
      <c r="AJ30" s="23"/>
      <c r="AK30" s="25">
        <v>5.4</v>
      </c>
      <c r="AL30" s="26"/>
      <c r="AM30" s="26"/>
      <c r="AN30" s="25">
        <v>96.359499999999997</v>
      </c>
      <c r="AO30" s="26">
        <v>54</v>
      </c>
      <c r="AP30" s="26"/>
      <c r="AQ30" s="25">
        <v>99.037369999999996</v>
      </c>
      <c r="AR30" s="26">
        <v>54</v>
      </c>
      <c r="AS30" s="26">
        <v>22</v>
      </c>
      <c r="AT30" s="25">
        <v>4.2756999999999996</v>
      </c>
      <c r="AU30" s="25">
        <v>58.616019999999999</v>
      </c>
      <c r="AV30" s="25">
        <v>36.109290000000001</v>
      </c>
      <c r="AW30" s="25">
        <v>0.99899000000000004</v>
      </c>
      <c r="AX30" s="25">
        <v>0</v>
      </c>
      <c r="AY30" s="25">
        <v>19.626480000000001</v>
      </c>
      <c r="AZ30" s="25"/>
      <c r="BA30" s="25"/>
      <c r="BB30" s="25">
        <v>4.34802</v>
      </c>
      <c r="BC30" s="25">
        <v>7.8072299999999997</v>
      </c>
      <c r="BD30" s="25">
        <v>6.5544399999999996</v>
      </c>
      <c r="BE30" s="26"/>
      <c r="BF30" s="26"/>
      <c r="BG30" s="26"/>
      <c r="BH30" s="25">
        <v>0</v>
      </c>
      <c r="BI30" s="26">
        <v>0</v>
      </c>
      <c r="BJ30" s="25">
        <v>0</v>
      </c>
      <c r="BK30" s="25">
        <v>0</v>
      </c>
      <c r="BL30" s="26">
        <v>0</v>
      </c>
      <c r="BM30" s="25">
        <v>3.8</v>
      </c>
      <c r="BN30" s="25">
        <v>38.948569999999997</v>
      </c>
      <c r="BO30" s="26">
        <v>13</v>
      </c>
      <c r="BP30" s="25">
        <v>27.21</v>
      </c>
      <c r="BQ30" s="25">
        <v>18.3368</v>
      </c>
      <c r="BR30" s="26">
        <v>4</v>
      </c>
      <c r="BS30" s="25">
        <v>11.84</v>
      </c>
      <c r="BT30" s="25">
        <v>0</v>
      </c>
      <c r="BU30" s="26">
        <v>0</v>
      </c>
      <c r="BV30" s="25">
        <v>1.1299999999999999</v>
      </c>
      <c r="BW30" s="25">
        <v>0</v>
      </c>
      <c r="BX30" s="26">
        <v>0</v>
      </c>
      <c r="BY30" s="25">
        <v>0</v>
      </c>
      <c r="BZ30" s="25">
        <v>0</v>
      </c>
      <c r="CA30" s="26">
        <v>0</v>
      </c>
      <c r="CB30" s="25">
        <v>0.21</v>
      </c>
      <c r="CC30" s="25">
        <v>0</v>
      </c>
      <c r="CD30" s="26">
        <v>0</v>
      </c>
      <c r="CE30" s="25">
        <v>0.46</v>
      </c>
      <c r="CF30" s="25">
        <v>0</v>
      </c>
      <c r="CG30" s="26">
        <v>0</v>
      </c>
      <c r="CH30" s="25">
        <v>1.55</v>
      </c>
      <c r="CI30" s="25">
        <v>1.9650000000000001E-2</v>
      </c>
      <c r="CJ30" s="26">
        <v>1</v>
      </c>
      <c r="CK30" s="25">
        <v>1.88</v>
      </c>
      <c r="CL30" s="25">
        <v>0</v>
      </c>
      <c r="CM30" s="26">
        <v>0</v>
      </c>
      <c r="CN30" s="25">
        <v>0.04</v>
      </c>
      <c r="CO30" s="25">
        <v>0</v>
      </c>
      <c r="CP30" s="26">
        <v>0</v>
      </c>
      <c r="CQ30" s="25">
        <v>0.88</v>
      </c>
      <c r="CR30" s="25">
        <v>0</v>
      </c>
      <c r="CS30" s="26">
        <v>0</v>
      </c>
      <c r="CT30" s="25">
        <v>1.06</v>
      </c>
      <c r="CU30" s="25">
        <v>0</v>
      </c>
      <c r="CV30" s="26">
        <v>0</v>
      </c>
      <c r="CW30" s="25">
        <v>0.38</v>
      </c>
      <c r="CX30" s="25">
        <v>0</v>
      </c>
      <c r="CY30" s="26">
        <v>0</v>
      </c>
      <c r="CZ30" s="25">
        <v>0.38</v>
      </c>
      <c r="DA30" s="24">
        <v>44834</v>
      </c>
      <c r="DB30" s="25">
        <v>88.37</v>
      </c>
      <c r="DC30" s="22" t="s">
        <v>345</v>
      </c>
      <c r="DD30" s="25">
        <v>4.09</v>
      </c>
      <c r="DE30" s="26">
        <v>3</v>
      </c>
      <c r="DF30" s="25">
        <v>8.1</v>
      </c>
      <c r="DG30" s="25">
        <v>8.33</v>
      </c>
      <c r="DH30" s="25">
        <v>4.74</v>
      </c>
      <c r="DI30" s="25">
        <v>7.97</v>
      </c>
      <c r="DJ30" s="26">
        <v>10</v>
      </c>
      <c r="DK30" s="25">
        <v>11.81</v>
      </c>
      <c r="DL30" s="25">
        <v>17.420000000000002</v>
      </c>
      <c r="DM30" s="25"/>
      <c r="DN30" s="25">
        <v>62.45</v>
      </c>
      <c r="DO30" s="25">
        <v>3.6</v>
      </c>
      <c r="DP30" s="25">
        <v>4.8499999999999996</v>
      </c>
      <c r="DQ30" s="25">
        <v>0.33</v>
      </c>
      <c r="DR30" s="25">
        <v>2.36</v>
      </c>
      <c r="DS30" s="25"/>
      <c r="DT30" s="25"/>
      <c r="DU30" s="25">
        <v>119.52</v>
      </c>
      <c r="DV30" s="25">
        <v>170.76</v>
      </c>
      <c r="DW30" s="25">
        <v>0.05</v>
      </c>
      <c r="DX30" s="25">
        <v>0.04</v>
      </c>
      <c r="DY30" s="25">
        <v>6.51</v>
      </c>
      <c r="DZ30" s="25">
        <v>0</v>
      </c>
      <c r="EA30" s="25">
        <v>0.23</v>
      </c>
      <c r="EB30" s="25">
        <v>0</v>
      </c>
      <c r="EC30" s="25">
        <v>0</v>
      </c>
      <c r="ED30" s="25">
        <v>0</v>
      </c>
      <c r="EE30" s="25">
        <v>1.2</v>
      </c>
      <c r="EF30" s="25">
        <v>0</v>
      </c>
      <c r="EG30" s="25">
        <v>2.08</v>
      </c>
      <c r="EH30" s="25">
        <v>13.43</v>
      </c>
      <c r="EI30" s="25">
        <v>8.73</v>
      </c>
      <c r="EJ30" s="25"/>
      <c r="EK30" s="25"/>
      <c r="EL30" s="25"/>
      <c r="EM30" s="25"/>
      <c r="EN30" s="25"/>
      <c r="EO30" s="25"/>
      <c r="EP30" s="25">
        <v>0.03</v>
      </c>
      <c r="EQ30" s="25">
        <v>3.55</v>
      </c>
      <c r="ER30" s="25">
        <v>0.02</v>
      </c>
      <c r="ES30" s="25">
        <v>3.45</v>
      </c>
      <c r="ET30" s="25">
        <v>0</v>
      </c>
      <c r="EU30" s="25">
        <v>1.29</v>
      </c>
      <c r="EV30" s="26"/>
      <c r="EW30" s="23" t="s">
        <v>346</v>
      </c>
      <c r="EX30" s="25">
        <v>30.29</v>
      </c>
      <c r="EY30" s="25">
        <v>62.9</v>
      </c>
      <c r="EZ30" s="25">
        <v>6.81</v>
      </c>
      <c r="FA30" s="25"/>
      <c r="FB30" s="25"/>
      <c r="FC30" s="26">
        <v>11</v>
      </c>
      <c r="FD30" s="26"/>
      <c r="FE30" s="26">
        <v>21</v>
      </c>
      <c r="FF30" s="26">
        <v>4</v>
      </c>
      <c r="FG30" s="26"/>
      <c r="FH30" s="26">
        <v>44</v>
      </c>
      <c r="FI30" s="25">
        <v>19.52</v>
      </c>
      <c r="FJ30" s="25">
        <v>3</v>
      </c>
      <c r="FK30" s="25">
        <v>27.59</v>
      </c>
      <c r="FL30" s="25">
        <v>0</v>
      </c>
      <c r="FM30" s="25">
        <v>5.76</v>
      </c>
      <c r="FN30" s="25">
        <v>18.989999999999998</v>
      </c>
      <c r="FO30" s="25">
        <v>2.66</v>
      </c>
      <c r="FP30" s="25">
        <v>25.62</v>
      </c>
      <c r="FQ30" s="25">
        <v>0</v>
      </c>
      <c r="FR30" s="23" t="s">
        <v>345</v>
      </c>
      <c r="FS30" s="23" t="s">
        <v>345</v>
      </c>
      <c r="FT30" s="23"/>
      <c r="FU30" s="23" t="s">
        <v>347</v>
      </c>
      <c r="FV30" s="23" t="s">
        <v>347</v>
      </c>
      <c r="FW30" s="23" t="s">
        <v>347</v>
      </c>
      <c r="FX30" s="23" t="s">
        <v>347</v>
      </c>
      <c r="FY30" s="23" t="s">
        <v>347</v>
      </c>
      <c r="FZ30" s="23" t="s">
        <v>347</v>
      </c>
      <c r="GA30" s="23" t="s">
        <v>347</v>
      </c>
      <c r="GB30" s="23"/>
      <c r="GC30" s="23"/>
      <c r="GD30" s="23"/>
      <c r="GE30" s="23"/>
      <c r="GF30" s="23" t="s">
        <v>345</v>
      </c>
      <c r="GG30" s="23" t="s">
        <v>347</v>
      </c>
      <c r="GH30" s="23" t="s">
        <v>347</v>
      </c>
      <c r="GI30" s="23" t="s">
        <v>347</v>
      </c>
      <c r="GJ30" s="23" t="s">
        <v>347</v>
      </c>
      <c r="GK30" s="23" t="s">
        <v>347</v>
      </c>
      <c r="GL30" s="23" t="s">
        <v>347</v>
      </c>
      <c r="GM30" s="23" t="s">
        <v>347</v>
      </c>
      <c r="GN30" s="23" t="s">
        <v>347</v>
      </c>
      <c r="GO30" s="23" t="s">
        <v>347</v>
      </c>
      <c r="GP30" s="23" t="s">
        <v>347</v>
      </c>
      <c r="GQ30" s="23" t="s">
        <v>347</v>
      </c>
      <c r="GR30" s="23" t="s">
        <v>347</v>
      </c>
      <c r="GS30" s="23" t="s">
        <v>347</v>
      </c>
      <c r="GT30" s="23" t="s">
        <v>347</v>
      </c>
      <c r="GU30" s="23" t="s">
        <v>347</v>
      </c>
      <c r="GV30" s="23" t="s">
        <v>347</v>
      </c>
      <c r="GW30" s="23" t="s">
        <v>345</v>
      </c>
      <c r="GX30" s="25">
        <v>-2997053.719</v>
      </c>
      <c r="GY30" s="25">
        <v>58030189.049999997</v>
      </c>
      <c r="GZ30" s="23" t="s">
        <v>348</v>
      </c>
      <c r="HA30" s="25">
        <v>1.25366</v>
      </c>
      <c r="HB30" s="25">
        <v>-22.801649999999999</v>
      </c>
      <c r="HC30" s="25">
        <v>16.38475</v>
      </c>
      <c r="HD30" s="25">
        <v>16.14368</v>
      </c>
      <c r="HE30" s="25">
        <v>1.6575200000000001</v>
      </c>
      <c r="HF30" s="25">
        <v>3.8240500000000002</v>
      </c>
      <c r="HG30" s="25">
        <v>-28.295849907127646</v>
      </c>
      <c r="HH30" s="25">
        <v>-28.295849907127646</v>
      </c>
      <c r="HI30" s="25">
        <v>18.991765755175255</v>
      </c>
      <c r="HJ30" s="25">
        <v>16.602677148398463</v>
      </c>
      <c r="HK30" s="25"/>
      <c r="HL30" s="23">
        <v>-323.73</v>
      </c>
      <c r="HM30" s="23" t="s">
        <v>46</v>
      </c>
      <c r="HN30" s="26"/>
      <c r="HO30" s="22">
        <v>6</v>
      </c>
      <c r="HP30" s="23" t="s">
        <v>345</v>
      </c>
      <c r="HQ30" s="23" t="s">
        <v>385</v>
      </c>
      <c r="HR30" s="23" t="s">
        <v>386</v>
      </c>
      <c r="HS30" s="27" t="s">
        <v>390</v>
      </c>
      <c r="HT30" s="23" t="s">
        <v>938</v>
      </c>
      <c r="HU30" s="23">
        <v>44929</v>
      </c>
      <c r="HV30" s="58" t="s">
        <v>45</v>
      </c>
    </row>
    <row r="31" spans="1:230" x14ac:dyDescent="0.25">
      <c r="A31" s="23" t="s">
        <v>91</v>
      </c>
      <c r="B31" s="23" t="s">
        <v>362</v>
      </c>
      <c r="C31" s="23" t="s">
        <v>393</v>
      </c>
      <c r="D31" s="24">
        <v>37529</v>
      </c>
      <c r="E31" s="25">
        <v>1221730556</v>
      </c>
      <c r="F31" s="25">
        <v>0.9</v>
      </c>
      <c r="G31" s="25"/>
      <c r="H31" s="25">
        <v>1.18496</v>
      </c>
      <c r="I31" s="24">
        <v>44657</v>
      </c>
      <c r="J31" s="26">
        <v>4</v>
      </c>
      <c r="K31" s="23" t="s">
        <v>44</v>
      </c>
      <c r="L31" s="24">
        <v>44834</v>
      </c>
      <c r="M31" s="23" t="s">
        <v>342</v>
      </c>
      <c r="N31" s="24">
        <v>44865</v>
      </c>
      <c r="O31" s="22" t="s">
        <v>344</v>
      </c>
      <c r="P31" s="25">
        <v>17.873270000000002</v>
      </c>
      <c r="Q31" s="25">
        <v>17.87</v>
      </c>
      <c r="R31" s="26">
        <v>12</v>
      </c>
      <c r="S31" s="26">
        <v>311</v>
      </c>
      <c r="T31" s="23"/>
      <c r="U31" s="25"/>
      <c r="V31" s="26"/>
      <c r="W31" s="26"/>
      <c r="X31" s="23"/>
      <c r="Y31" s="25"/>
      <c r="Z31" s="26"/>
      <c r="AA31" s="26"/>
      <c r="AB31" s="23"/>
      <c r="AC31" s="25">
        <v>3.1</v>
      </c>
      <c r="AD31" s="26"/>
      <c r="AE31" s="26"/>
      <c r="AF31" s="23"/>
      <c r="AG31" s="25">
        <v>8.14</v>
      </c>
      <c r="AH31" s="26"/>
      <c r="AI31" s="26"/>
      <c r="AJ31" s="23"/>
      <c r="AK31" s="25">
        <v>6.63</v>
      </c>
      <c r="AL31" s="26"/>
      <c r="AM31" s="26"/>
      <c r="AN31" s="25">
        <v>98.958929999999995</v>
      </c>
      <c r="AO31" s="26">
        <v>61</v>
      </c>
      <c r="AP31" s="26"/>
      <c r="AQ31" s="25">
        <v>98.958929999999995</v>
      </c>
      <c r="AR31" s="26">
        <v>61</v>
      </c>
      <c r="AS31" s="26">
        <v>32</v>
      </c>
      <c r="AT31" s="25">
        <v>4.6949399999999999</v>
      </c>
      <c r="AU31" s="25">
        <v>59.836910000000003</v>
      </c>
      <c r="AV31" s="25">
        <v>35.468150000000001</v>
      </c>
      <c r="AW31" s="25">
        <v>0</v>
      </c>
      <c r="AX31" s="25">
        <v>0</v>
      </c>
      <c r="AY31" s="25">
        <v>19.626480000000001</v>
      </c>
      <c r="AZ31" s="25"/>
      <c r="BA31" s="25"/>
      <c r="BB31" s="25">
        <v>4.34802</v>
      </c>
      <c r="BC31" s="25">
        <v>7.8072299999999997</v>
      </c>
      <c r="BD31" s="25">
        <v>6.5544399999999996</v>
      </c>
      <c r="BE31" s="26"/>
      <c r="BF31" s="26"/>
      <c r="BG31" s="26"/>
      <c r="BH31" s="25">
        <v>0</v>
      </c>
      <c r="BI31" s="26">
        <v>0</v>
      </c>
      <c r="BJ31" s="25">
        <v>0</v>
      </c>
      <c r="BK31" s="25">
        <v>1.3384799999999999</v>
      </c>
      <c r="BL31" s="26">
        <v>1</v>
      </c>
      <c r="BM31" s="25">
        <v>3.8</v>
      </c>
      <c r="BN31" s="25">
        <v>36.879330000000003</v>
      </c>
      <c r="BO31" s="26">
        <v>14</v>
      </c>
      <c r="BP31" s="25">
        <v>27.21</v>
      </c>
      <c r="BQ31" s="25">
        <v>19.377210000000002</v>
      </c>
      <c r="BR31" s="26">
        <v>7</v>
      </c>
      <c r="BS31" s="25">
        <v>11.84</v>
      </c>
      <c r="BT31" s="25">
        <v>0</v>
      </c>
      <c r="BU31" s="26">
        <v>0</v>
      </c>
      <c r="BV31" s="25">
        <v>1.1299999999999999</v>
      </c>
      <c r="BW31" s="25">
        <v>0</v>
      </c>
      <c r="BX31" s="26">
        <v>0</v>
      </c>
      <c r="BY31" s="25">
        <v>0</v>
      </c>
      <c r="BZ31" s="25">
        <v>0</v>
      </c>
      <c r="CA31" s="26">
        <v>0</v>
      </c>
      <c r="CB31" s="25">
        <v>0.21</v>
      </c>
      <c r="CC31" s="25">
        <v>0</v>
      </c>
      <c r="CD31" s="26">
        <v>0</v>
      </c>
      <c r="CE31" s="25">
        <v>0.46</v>
      </c>
      <c r="CF31" s="25">
        <v>0</v>
      </c>
      <c r="CG31" s="26">
        <v>0</v>
      </c>
      <c r="CH31" s="25">
        <v>1.55</v>
      </c>
      <c r="CI31" s="25">
        <v>0.85558000000000001</v>
      </c>
      <c r="CJ31" s="26">
        <v>1</v>
      </c>
      <c r="CK31" s="25">
        <v>1.88</v>
      </c>
      <c r="CL31" s="25">
        <v>0</v>
      </c>
      <c r="CM31" s="26">
        <v>0</v>
      </c>
      <c r="CN31" s="25">
        <v>0.04</v>
      </c>
      <c r="CO31" s="25">
        <v>0</v>
      </c>
      <c r="CP31" s="26">
        <v>0</v>
      </c>
      <c r="CQ31" s="25">
        <v>0.88</v>
      </c>
      <c r="CR31" s="25">
        <v>0</v>
      </c>
      <c r="CS31" s="26">
        <v>0</v>
      </c>
      <c r="CT31" s="25">
        <v>1.06</v>
      </c>
      <c r="CU31" s="25">
        <v>0</v>
      </c>
      <c r="CV31" s="26">
        <v>0</v>
      </c>
      <c r="CW31" s="25">
        <v>0.38</v>
      </c>
      <c r="CX31" s="25">
        <v>0</v>
      </c>
      <c r="CY31" s="26">
        <v>0</v>
      </c>
      <c r="CZ31" s="25">
        <v>0.38</v>
      </c>
      <c r="DA31" s="24">
        <v>44834</v>
      </c>
      <c r="DB31" s="25">
        <v>99.46</v>
      </c>
      <c r="DC31" s="22" t="s">
        <v>345</v>
      </c>
      <c r="DD31" s="25">
        <v>4.72</v>
      </c>
      <c r="DE31" s="26">
        <v>9</v>
      </c>
      <c r="DF31" s="25">
        <v>7.27</v>
      </c>
      <c r="DG31" s="25">
        <v>8.33</v>
      </c>
      <c r="DH31" s="25">
        <v>4.62</v>
      </c>
      <c r="DI31" s="25">
        <v>7.08</v>
      </c>
      <c r="DJ31" s="26">
        <v>8</v>
      </c>
      <c r="DK31" s="25">
        <v>13.7</v>
      </c>
      <c r="DL31" s="25">
        <v>18.02</v>
      </c>
      <c r="DM31" s="25">
        <v>70.59</v>
      </c>
      <c r="DN31" s="25">
        <v>68.150000000000006</v>
      </c>
      <c r="DO31" s="25">
        <v>3.33</v>
      </c>
      <c r="DP31" s="25">
        <v>4.0599999999999996</v>
      </c>
      <c r="DQ31" s="25">
        <v>0.06</v>
      </c>
      <c r="DR31" s="25">
        <v>2.23</v>
      </c>
      <c r="DS31" s="25"/>
      <c r="DT31" s="25"/>
      <c r="DU31" s="25">
        <v>39.1</v>
      </c>
      <c r="DV31" s="25">
        <v>118.08</v>
      </c>
      <c r="DW31" s="25">
        <v>0</v>
      </c>
      <c r="DX31" s="25">
        <v>0</v>
      </c>
      <c r="DY31" s="25">
        <v>8.26</v>
      </c>
      <c r="DZ31" s="25">
        <v>0</v>
      </c>
      <c r="EA31" s="25">
        <v>0.21</v>
      </c>
      <c r="EB31" s="25">
        <v>0</v>
      </c>
      <c r="EC31" s="25">
        <v>0</v>
      </c>
      <c r="ED31" s="25">
        <v>0</v>
      </c>
      <c r="EE31" s="25">
        <v>2.72</v>
      </c>
      <c r="EF31" s="25">
        <v>0</v>
      </c>
      <c r="EG31" s="25">
        <v>3.67</v>
      </c>
      <c r="EH31" s="25">
        <v>4.01</v>
      </c>
      <c r="EI31" s="25">
        <v>8.41</v>
      </c>
      <c r="EJ31" s="25"/>
      <c r="EK31" s="25"/>
      <c r="EL31" s="25"/>
      <c r="EM31" s="25"/>
      <c r="EN31" s="25"/>
      <c r="EO31" s="25"/>
      <c r="EP31" s="25">
        <v>0</v>
      </c>
      <c r="EQ31" s="25">
        <v>6.37</v>
      </c>
      <c r="ER31" s="25">
        <v>0</v>
      </c>
      <c r="ES31" s="25">
        <v>4.91</v>
      </c>
      <c r="ET31" s="25">
        <v>0</v>
      </c>
      <c r="EU31" s="25">
        <v>0.27</v>
      </c>
      <c r="EV31" s="26"/>
      <c r="EW31" s="23" t="s">
        <v>346</v>
      </c>
      <c r="EX31" s="25">
        <v>17.579999999999998</v>
      </c>
      <c r="EY31" s="25">
        <v>74.02</v>
      </c>
      <c r="EZ31" s="25">
        <v>8.4</v>
      </c>
      <c r="FA31" s="25"/>
      <c r="FB31" s="25"/>
      <c r="FC31" s="26">
        <v>10</v>
      </c>
      <c r="FD31" s="26">
        <v>77</v>
      </c>
      <c r="FE31" s="26">
        <v>15</v>
      </c>
      <c r="FF31" s="26">
        <v>1</v>
      </c>
      <c r="FG31" s="26"/>
      <c r="FH31" s="26">
        <v>4</v>
      </c>
      <c r="FI31" s="25">
        <v>17.440000000000001</v>
      </c>
      <c r="FJ31" s="25">
        <v>3.06</v>
      </c>
      <c r="FK31" s="25">
        <v>33.200000000000003</v>
      </c>
      <c r="FL31" s="25">
        <v>0</v>
      </c>
      <c r="FM31" s="25">
        <v>7.73</v>
      </c>
      <c r="FN31" s="25">
        <v>17.510000000000002</v>
      </c>
      <c r="FO31" s="25">
        <v>2.56</v>
      </c>
      <c r="FP31" s="25">
        <v>28.78</v>
      </c>
      <c r="FQ31" s="25">
        <v>0</v>
      </c>
      <c r="FR31" s="23" t="s">
        <v>345</v>
      </c>
      <c r="FS31" s="23" t="s">
        <v>345</v>
      </c>
      <c r="FT31" s="23"/>
      <c r="FU31" s="23" t="s">
        <v>345</v>
      </c>
      <c r="FV31" s="23" t="s">
        <v>347</v>
      </c>
      <c r="FW31" s="23" t="s">
        <v>347</v>
      </c>
      <c r="FX31" s="23" t="s">
        <v>347</v>
      </c>
      <c r="FY31" s="23" t="s">
        <v>347</v>
      </c>
      <c r="FZ31" s="23" t="s">
        <v>347</v>
      </c>
      <c r="GA31" s="23" t="s">
        <v>347</v>
      </c>
      <c r="GB31" s="23"/>
      <c r="GC31" s="23"/>
      <c r="GD31" s="23"/>
      <c r="GE31" s="23"/>
      <c r="GF31" s="23" t="s">
        <v>345</v>
      </c>
      <c r="GG31" s="23" t="s">
        <v>345</v>
      </c>
      <c r="GH31" s="23" t="s">
        <v>347</v>
      </c>
      <c r="GI31" s="23" t="s">
        <v>345</v>
      </c>
      <c r="GJ31" s="23" t="s">
        <v>347</v>
      </c>
      <c r="GK31" s="23" t="s">
        <v>347</v>
      </c>
      <c r="GL31" s="23" t="s">
        <v>345</v>
      </c>
      <c r="GM31" s="23" t="s">
        <v>347</v>
      </c>
      <c r="GN31" s="23" t="s">
        <v>345</v>
      </c>
      <c r="GO31" s="23" t="s">
        <v>347</v>
      </c>
      <c r="GP31" s="23" t="s">
        <v>345</v>
      </c>
      <c r="GQ31" s="23" t="s">
        <v>345</v>
      </c>
      <c r="GR31" s="23" t="s">
        <v>347</v>
      </c>
      <c r="GS31" s="23" t="s">
        <v>347</v>
      </c>
      <c r="GT31" s="23" t="s">
        <v>345</v>
      </c>
      <c r="GU31" s="23" t="s">
        <v>345</v>
      </c>
      <c r="GV31" s="23" t="s">
        <v>345</v>
      </c>
      <c r="GW31" s="23" t="s">
        <v>345</v>
      </c>
      <c r="GX31" s="25">
        <v>-53334822.130999997</v>
      </c>
      <c r="GY31" s="25">
        <v>135490636.64899999</v>
      </c>
      <c r="GZ31" s="23" t="s">
        <v>348</v>
      </c>
      <c r="HA31" s="25">
        <v>2.9685600000000001</v>
      </c>
      <c r="HB31" s="25">
        <v>-12.00281</v>
      </c>
      <c r="HC31" s="25">
        <v>23.047350000000002</v>
      </c>
      <c r="HD31" s="25">
        <v>-1.09623</v>
      </c>
      <c r="HE31" s="25">
        <v>3.2206399999999999</v>
      </c>
      <c r="HF31" s="25">
        <v>4.6259499999999996</v>
      </c>
      <c r="HG31" s="25">
        <v>-20.652060648175009</v>
      </c>
      <c r="HH31" s="25">
        <v>-20.652060648175009</v>
      </c>
      <c r="HI31" s="25">
        <v>19.056358308374413</v>
      </c>
      <c r="HJ31" s="25">
        <v>16.009148229151219</v>
      </c>
      <c r="HK31" s="25"/>
      <c r="HL31" s="23">
        <v>64.75</v>
      </c>
      <c r="HM31" s="23" t="s">
        <v>46</v>
      </c>
      <c r="HN31" s="26"/>
      <c r="HO31" s="22">
        <v>6</v>
      </c>
      <c r="HP31" s="23" t="s">
        <v>345</v>
      </c>
      <c r="HQ31" s="23" t="s">
        <v>385</v>
      </c>
      <c r="HR31" s="23" t="s">
        <v>386</v>
      </c>
      <c r="HS31" s="27" t="s">
        <v>387</v>
      </c>
      <c r="HT31" s="23" t="s">
        <v>435</v>
      </c>
      <c r="HU31" s="23">
        <v>44930</v>
      </c>
      <c r="HV31" s="58" t="s">
        <v>45</v>
      </c>
    </row>
    <row r="32" spans="1:230" x14ac:dyDescent="0.25">
      <c r="A32" s="23" t="s">
        <v>82</v>
      </c>
      <c r="B32" s="23" t="s">
        <v>84</v>
      </c>
      <c r="C32" s="23" t="s">
        <v>399</v>
      </c>
      <c r="D32" s="24">
        <v>41572</v>
      </c>
      <c r="E32" s="25">
        <v>4375842818</v>
      </c>
      <c r="F32" s="25">
        <v>1.6</v>
      </c>
      <c r="G32" s="25">
        <v>20</v>
      </c>
      <c r="H32" s="25">
        <v>1.87</v>
      </c>
      <c r="I32" s="24">
        <v>44610</v>
      </c>
      <c r="J32" s="26">
        <v>4</v>
      </c>
      <c r="K32" s="23" t="s">
        <v>100</v>
      </c>
      <c r="L32" s="24">
        <v>44895</v>
      </c>
      <c r="M32" s="23" t="s">
        <v>352</v>
      </c>
      <c r="N32" s="24">
        <v>44865</v>
      </c>
      <c r="O32" s="22" t="s">
        <v>343</v>
      </c>
      <c r="P32" s="25">
        <v>18.652560000000001</v>
      </c>
      <c r="Q32" s="25">
        <v>18.79</v>
      </c>
      <c r="R32" s="26">
        <v>11</v>
      </c>
      <c r="S32" s="26">
        <v>800</v>
      </c>
      <c r="T32" s="23"/>
      <c r="U32" s="25"/>
      <c r="V32" s="26"/>
      <c r="W32" s="26"/>
      <c r="X32" s="23"/>
      <c r="Y32" s="25"/>
      <c r="Z32" s="26"/>
      <c r="AA32" s="26"/>
      <c r="AB32" s="23"/>
      <c r="AC32" s="25">
        <v>3.56</v>
      </c>
      <c r="AD32" s="26"/>
      <c r="AE32" s="26"/>
      <c r="AF32" s="23"/>
      <c r="AG32" s="25">
        <v>8.15</v>
      </c>
      <c r="AH32" s="26"/>
      <c r="AI32" s="26"/>
      <c r="AJ32" s="23"/>
      <c r="AK32" s="25">
        <v>6.8</v>
      </c>
      <c r="AL32" s="26"/>
      <c r="AM32" s="26"/>
      <c r="AN32" s="25">
        <v>100</v>
      </c>
      <c r="AO32" s="26">
        <v>47</v>
      </c>
      <c r="AP32" s="26"/>
      <c r="AQ32" s="25">
        <v>100</v>
      </c>
      <c r="AR32" s="26">
        <v>47</v>
      </c>
      <c r="AS32" s="26">
        <v>475</v>
      </c>
      <c r="AT32" s="25">
        <v>0</v>
      </c>
      <c r="AU32" s="25">
        <v>59.802599999999998</v>
      </c>
      <c r="AV32" s="25">
        <v>37.139629999999997</v>
      </c>
      <c r="AW32" s="25">
        <v>3.05776</v>
      </c>
      <c r="AX32" s="25">
        <v>0</v>
      </c>
      <c r="AY32" s="25">
        <v>21.03462</v>
      </c>
      <c r="AZ32" s="25"/>
      <c r="BA32" s="25"/>
      <c r="BB32" s="25">
        <v>4.40198</v>
      </c>
      <c r="BC32" s="25">
        <v>8.7938700000000001</v>
      </c>
      <c r="BD32" s="25">
        <v>6.9642200000000001</v>
      </c>
      <c r="BE32" s="26"/>
      <c r="BF32" s="26"/>
      <c r="BG32" s="26"/>
      <c r="BH32" s="25">
        <v>0</v>
      </c>
      <c r="BI32" s="26">
        <v>0</v>
      </c>
      <c r="BJ32" s="25">
        <v>0</v>
      </c>
      <c r="BK32" s="25">
        <v>0</v>
      </c>
      <c r="BL32" s="26">
        <v>0</v>
      </c>
      <c r="BM32" s="25">
        <v>1.85</v>
      </c>
      <c r="BN32" s="25">
        <v>31.21575</v>
      </c>
      <c r="BO32" s="26">
        <v>13</v>
      </c>
      <c r="BP32" s="25">
        <v>21.54</v>
      </c>
      <c r="BQ32" s="25">
        <v>17.127690000000001</v>
      </c>
      <c r="BR32" s="26">
        <v>5</v>
      </c>
      <c r="BS32" s="25">
        <v>10.83</v>
      </c>
      <c r="BT32" s="25">
        <v>0</v>
      </c>
      <c r="BU32" s="26">
        <v>0</v>
      </c>
      <c r="BV32" s="25">
        <v>1.05</v>
      </c>
      <c r="BW32" s="25">
        <v>0</v>
      </c>
      <c r="BX32" s="26">
        <v>0</v>
      </c>
      <c r="BY32" s="25">
        <v>0</v>
      </c>
      <c r="BZ32" s="25">
        <v>0</v>
      </c>
      <c r="CA32" s="26">
        <v>0</v>
      </c>
      <c r="CB32" s="25">
        <v>0.35</v>
      </c>
      <c r="CC32" s="25">
        <v>0</v>
      </c>
      <c r="CD32" s="26">
        <v>0</v>
      </c>
      <c r="CE32" s="25">
        <v>0.21</v>
      </c>
      <c r="CF32" s="25">
        <v>0</v>
      </c>
      <c r="CG32" s="26">
        <v>0</v>
      </c>
      <c r="CH32" s="25">
        <v>1.75</v>
      </c>
      <c r="CI32" s="25">
        <v>5.9004399999999997</v>
      </c>
      <c r="CJ32" s="26">
        <v>2</v>
      </c>
      <c r="CK32" s="25">
        <v>1.3</v>
      </c>
      <c r="CL32" s="25">
        <v>0</v>
      </c>
      <c r="CM32" s="26">
        <v>0</v>
      </c>
      <c r="CN32" s="25">
        <v>0.04</v>
      </c>
      <c r="CO32" s="25">
        <v>0</v>
      </c>
      <c r="CP32" s="26">
        <v>0</v>
      </c>
      <c r="CQ32" s="25">
        <v>0.47</v>
      </c>
      <c r="CR32" s="25">
        <v>0</v>
      </c>
      <c r="CS32" s="26">
        <v>0</v>
      </c>
      <c r="CT32" s="25">
        <v>0.83</v>
      </c>
      <c r="CU32" s="25">
        <v>0</v>
      </c>
      <c r="CV32" s="26">
        <v>0</v>
      </c>
      <c r="CW32" s="25">
        <v>0.66</v>
      </c>
      <c r="CX32" s="25">
        <v>0</v>
      </c>
      <c r="CY32" s="26">
        <v>0</v>
      </c>
      <c r="CZ32" s="25">
        <v>0.71</v>
      </c>
      <c r="DA32" s="24">
        <v>44834</v>
      </c>
      <c r="DB32" s="25">
        <v>96.95</v>
      </c>
      <c r="DC32" s="22" t="s">
        <v>347</v>
      </c>
      <c r="DD32" s="25">
        <v>4.59</v>
      </c>
      <c r="DE32" s="26">
        <v>39</v>
      </c>
      <c r="DF32" s="25">
        <v>5.18</v>
      </c>
      <c r="DG32" s="25">
        <v>5.48</v>
      </c>
      <c r="DH32" s="25">
        <v>4.2300000000000004</v>
      </c>
      <c r="DI32" s="25">
        <v>4.97</v>
      </c>
      <c r="DJ32" s="26">
        <v>35</v>
      </c>
      <c r="DK32" s="25">
        <v>12.28</v>
      </c>
      <c r="DL32" s="25">
        <v>10.9</v>
      </c>
      <c r="DM32" s="25">
        <v>64.959999999999994</v>
      </c>
      <c r="DN32" s="25">
        <v>57.23</v>
      </c>
      <c r="DO32" s="25">
        <v>3.34</v>
      </c>
      <c r="DP32" s="25">
        <v>3.47</v>
      </c>
      <c r="DQ32" s="25">
        <v>0.73</v>
      </c>
      <c r="DR32" s="25">
        <v>0.92</v>
      </c>
      <c r="DS32" s="25"/>
      <c r="DT32" s="25"/>
      <c r="DU32" s="25">
        <v>150.57</v>
      </c>
      <c r="DV32" s="25">
        <v>84.13</v>
      </c>
      <c r="DW32" s="25">
        <v>8.48</v>
      </c>
      <c r="DX32" s="25">
        <v>7.37</v>
      </c>
      <c r="DY32" s="25">
        <v>3</v>
      </c>
      <c r="DZ32" s="25">
        <v>0</v>
      </c>
      <c r="EA32" s="25">
        <v>0.06</v>
      </c>
      <c r="EB32" s="25">
        <v>0</v>
      </c>
      <c r="EC32" s="25">
        <v>0.02</v>
      </c>
      <c r="ED32" s="25">
        <v>0</v>
      </c>
      <c r="EE32" s="25">
        <v>0.48</v>
      </c>
      <c r="EF32" s="25">
        <v>0</v>
      </c>
      <c r="EG32" s="25">
        <v>0.56999999999999995</v>
      </c>
      <c r="EH32" s="25">
        <v>14.64</v>
      </c>
      <c r="EI32" s="25">
        <v>7.53</v>
      </c>
      <c r="EJ32" s="25"/>
      <c r="EK32" s="25"/>
      <c r="EL32" s="25"/>
      <c r="EM32" s="25"/>
      <c r="EN32" s="25"/>
      <c r="EO32" s="25"/>
      <c r="EP32" s="25">
        <v>8.48</v>
      </c>
      <c r="EQ32" s="25">
        <v>1.64</v>
      </c>
      <c r="ER32" s="25">
        <v>0</v>
      </c>
      <c r="ES32" s="25">
        <v>1.45</v>
      </c>
      <c r="ET32" s="25">
        <v>0</v>
      </c>
      <c r="EU32" s="25">
        <v>0.17</v>
      </c>
      <c r="EV32" s="26"/>
      <c r="EW32" s="23" t="s">
        <v>346</v>
      </c>
      <c r="EX32" s="25">
        <v>27.07</v>
      </c>
      <c r="EY32" s="25">
        <v>63.43</v>
      </c>
      <c r="EZ32" s="25">
        <v>9.51</v>
      </c>
      <c r="FA32" s="25"/>
      <c r="FB32" s="25"/>
      <c r="FC32" s="26">
        <v>66</v>
      </c>
      <c r="FD32" s="26">
        <v>86</v>
      </c>
      <c r="FE32" s="26">
        <v>44</v>
      </c>
      <c r="FF32" s="26">
        <v>44</v>
      </c>
      <c r="FG32" s="26"/>
      <c r="FH32" s="26">
        <v>84</v>
      </c>
      <c r="FI32" s="25">
        <v>14.46</v>
      </c>
      <c r="FJ32" s="25">
        <v>1.35</v>
      </c>
      <c r="FK32" s="25">
        <v>31.13</v>
      </c>
      <c r="FL32" s="25">
        <v>0</v>
      </c>
      <c r="FM32" s="25">
        <v>2.4500000000000002</v>
      </c>
      <c r="FN32" s="25">
        <v>15.59</v>
      </c>
      <c r="FO32" s="25">
        <v>1.1599999999999999</v>
      </c>
      <c r="FP32" s="25">
        <v>28.32</v>
      </c>
      <c r="FQ32" s="25">
        <v>0</v>
      </c>
      <c r="FR32" s="23" t="s">
        <v>345</v>
      </c>
      <c r="FS32" s="23" t="s">
        <v>345</v>
      </c>
      <c r="FT32" s="23"/>
      <c r="FU32" s="23" t="s">
        <v>345</v>
      </c>
      <c r="FV32" s="23" t="s">
        <v>347</v>
      </c>
      <c r="FW32" s="23" t="s">
        <v>347</v>
      </c>
      <c r="FX32" s="23" t="s">
        <v>347</v>
      </c>
      <c r="FY32" s="23" t="s">
        <v>347</v>
      </c>
      <c r="FZ32" s="23" t="s">
        <v>347</v>
      </c>
      <c r="GA32" s="23" t="s">
        <v>347</v>
      </c>
      <c r="GB32" s="23"/>
      <c r="GC32" s="23"/>
      <c r="GD32" s="23"/>
      <c r="GE32" s="23"/>
      <c r="GF32" s="23" t="s">
        <v>345</v>
      </c>
      <c r="GG32" s="23" t="s">
        <v>345</v>
      </c>
      <c r="GH32" s="23" t="s">
        <v>345</v>
      </c>
      <c r="GI32" s="23" t="s">
        <v>345</v>
      </c>
      <c r="GJ32" s="23" t="s">
        <v>345</v>
      </c>
      <c r="GK32" s="23" t="s">
        <v>345</v>
      </c>
      <c r="GL32" s="23" t="s">
        <v>345</v>
      </c>
      <c r="GM32" s="23" t="s">
        <v>347</v>
      </c>
      <c r="GN32" s="23" t="s">
        <v>345</v>
      </c>
      <c r="GO32" s="23" t="s">
        <v>345</v>
      </c>
      <c r="GP32" s="23" t="s">
        <v>345</v>
      </c>
      <c r="GQ32" s="23" t="s">
        <v>345</v>
      </c>
      <c r="GR32" s="23" t="s">
        <v>345</v>
      </c>
      <c r="GS32" s="23" t="s">
        <v>345</v>
      </c>
      <c r="GT32" s="23" t="s">
        <v>345</v>
      </c>
      <c r="GU32" s="23" t="s">
        <v>347</v>
      </c>
      <c r="GV32" s="23" t="s">
        <v>345</v>
      </c>
      <c r="GW32" s="23" t="s">
        <v>345</v>
      </c>
      <c r="GX32" s="25">
        <v>282223317.83099997</v>
      </c>
      <c r="GY32" s="25">
        <v>219924773.77599999</v>
      </c>
      <c r="GZ32" s="23" t="s">
        <v>348</v>
      </c>
      <c r="HA32" s="25">
        <v>1.4835499999999999</v>
      </c>
      <c r="HB32" s="25">
        <v>-18.56833</v>
      </c>
      <c r="HC32" s="25">
        <v>25.80293</v>
      </c>
      <c r="HD32" s="25">
        <v>17.87499</v>
      </c>
      <c r="HE32" s="25">
        <v>6.8995800000000003</v>
      </c>
      <c r="HF32" s="25">
        <v>9.4293300000000002</v>
      </c>
      <c r="HG32" s="25">
        <v>-22.616382030588444</v>
      </c>
      <c r="HH32" s="25">
        <v>-22.616382030588444</v>
      </c>
      <c r="HI32" s="25">
        <v>18.591539667193604</v>
      </c>
      <c r="HJ32" s="25">
        <v>16.493786629677061</v>
      </c>
      <c r="HK32" s="25"/>
      <c r="HL32" s="23"/>
      <c r="HM32" s="23" t="s">
        <v>56</v>
      </c>
      <c r="HN32" s="26"/>
      <c r="HO32" s="22">
        <v>6</v>
      </c>
      <c r="HP32" s="23" t="s">
        <v>345</v>
      </c>
      <c r="HQ32" s="23" t="s">
        <v>385</v>
      </c>
      <c r="HR32" s="23" t="s">
        <v>386</v>
      </c>
      <c r="HS32" s="27" t="s">
        <v>390</v>
      </c>
      <c r="HT32" s="23" t="s">
        <v>436</v>
      </c>
      <c r="HU32" s="23">
        <v>44929</v>
      </c>
      <c r="HV32" s="58" t="s">
        <v>838</v>
      </c>
    </row>
    <row r="33" spans="1:230" x14ac:dyDescent="0.25">
      <c r="A33" s="23" t="s">
        <v>51</v>
      </c>
      <c r="B33" s="23" t="s">
        <v>53</v>
      </c>
      <c r="C33" s="23" t="s">
        <v>437</v>
      </c>
      <c r="D33" s="24">
        <v>37033</v>
      </c>
      <c r="E33" s="25">
        <v>190974864</v>
      </c>
      <c r="F33" s="25">
        <v>1.5</v>
      </c>
      <c r="G33" s="25"/>
      <c r="H33" s="25">
        <v>1.5</v>
      </c>
      <c r="I33" s="24">
        <v>44750</v>
      </c>
      <c r="J33" s="26">
        <v>4</v>
      </c>
      <c r="K33" s="23" t="s">
        <v>363</v>
      </c>
      <c r="L33" s="24">
        <v>44469</v>
      </c>
      <c r="M33" s="23" t="s">
        <v>359</v>
      </c>
      <c r="N33" s="24">
        <v>44742</v>
      </c>
      <c r="O33" s="22" t="s">
        <v>343</v>
      </c>
      <c r="P33" s="25">
        <v>19.298670000000001</v>
      </c>
      <c r="Q33" s="25">
        <v>19.07</v>
      </c>
      <c r="R33" s="26">
        <v>7</v>
      </c>
      <c r="S33" s="26">
        <v>211</v>
      </c>
      <c r="T33" s="23"/>
      <c r="U33" s="25"/>
      <c r="V33" s="26"/>
      <c r="W33" s="26"/>
      <c r="X33" s="23"/>
      <c r="Y33" s="25"/>
      <c r="Z33" s="26"/>
      <c r="AA33" s="26"/>
      <c r="AB33" s="23"/>
      <c r="AC33" s="25">
        <v>4.93</v>
      </c>
      <c r="AD33" s="26"/>
      <c r="AE33" s="26"/>
      <c r="AF33" s="23"/>
      <c r="AG33" s="25">
        <v>7.64</v>
      </c>
      <c r="AH33" s="26"/>
      <c r="AI33" s="26"/>
      <c r="AJ33" s="23"/>
      <c r="AK33" s="25">
        <v>6.47</v>
      </c>
      <c r="AL33" s="26"/>
      <c r="AM33" s="26"/>
      <c r="AN33" s="25">
        <v>95.805949999999996</v>
      </c>
      <c r="AO33" s="26">
        <v>415</v>
      </c>
      <c r="AP33" s="26"/>
      <c r="AQ33" s="25">
        <v>95.959670000000003</v>
      </c>
      <c r="AR33" s="26">
        <v>394</v>
      </c>
      <c r="AS33" s="26">
        <v>309</v>
      </c>
      <c r="AT33" s="25">
        <v>2.7284799999999998</v>
      </c>
      <c r="AU33" s="25">
        <v>54.137050000000002</v>
      </c>
      <c r="AV33" s="25">
        <v>40.947760000000002</v>
      </c>
      <c r="AW33" s="25">
        <v>2.1867200000000002</v>
      </c>
      <c r="AX33" s="25">
        <v>0</v>
      </c>
      <c r="AY33" s="25">
        <v>22.868030000000001</v>
      </c>
      <c r="AZ33" s="25"/>
      <c r="BA33" s="25"/>
      <c r="BB33" s="25">
        <v>4.8111800000000002</v>
      </c>
      <c r="BC33" s="25">
        <v>8.5745199999999997</v>
      </c>
      <c r="BD33" s="25">
        <v>6.8606999999999996</v>
      </c>
      <c r="BE33" s="26"/>
      <c r="BF33" s="26"/>
      <c r="BG33" s="26"/>
      <c r="BH33" s="25">
        <v>0</v>
      </c>
      <c r="BI33" s="26">
        <v>0</v>
      </c>
      <c r="BJ33" s="25">
        <v>0</v>
      </c>
      <c r="BK33" s="25">
        <v>2.33988</v>
      </c>
      <c r="BL33" s="26">
        <v>5</v>
      </c>
      <c r="BM33" s="25">
        <v>2.59</v>
      </c>
      <c r="BN33" s="25">
        <v>30.778269999999999</v>
      </c>
      <c r="BO33" s="26">
        <v>31</v>
      </c>
      <c r="BP33" s="25">
        <v>12.57</v>
      </c>
      <c r="BQ33" s="25">
        <v>12.744339999999999</v>
      </c>
      <c r="BR33" s="26">
        <v>11</v>
      </c>
      <c r="BS33" s="25">
        <v>5.65</v>
      </c>
      <c r="BT33" s="25">
        <v>1.8020099999999999</v>
      </c>
      <c r="BU33" s="26">
        <v>4</v>
      </c>
      <c r="BV33" s="25">
        <v>0.65</v>
      </c>
      <c r="BW33" s="25">
        <v>0</v>
      </c>
      <c r="BX33" s="26">
        <v>0</v>
      </c>
      <c r="BY33" s="25">
        <v>0</v>
      </c>
      <c r="BZ33" s="25">
        <v>8.3000000000000001E-3</v>
      </c>
      <c r="CA33" s="26">
        <v>1</v>
      </c>
      <c r="CB33" s="25">
        <v>0.31</v>
      </c>
      <c r="CC33" s="25">
        <v>1.277E-2</v>
      </c>
      <c r="CD33" s="26">
        <v>1</v>
      </c>
      <c r="CE33" s="25">
        <v>0.19</v>
      </c>
      <c r="CF33" s="25">
        <v>1.8020099999999999</v>
      </c>
      <c r="CG33" s="26">
        <v>4</v>
      </c>
      <c r="CH33" s="25">
        <v>1.1599999999999999</v>
      </c>
      <c r="CI33" s="25">
        <v>10.0321</v>
      </c>
      <c r="CJ33" s="26">
        <v>6</v>
      </c>
      <c r="CK33" s="25">
        <v>1.2</v>
      </c>
      <c r="CL33" s="25">
        <v>0</v>
      </c>
      <c r="CM33" s="26">
        <v>0</v>
      </c>
      <c r="CN33" s="25">
        <v>0.06</v>
      </c>
      <c r="CO33" s="25">
        <v>2.5637300000000001</v>
      </c>
      <c r="CP33" s="26">
        <v>4</v>
      </c>
      <c r="CQ33" s="25">
        <v>0.45</v>
      </c>
      <c r="CR33" s="25">
        <v>1.7834700000000001</v>
      </c>
      <c r="CS33" s="26">
        <v>3</v>
      </c>
      <c r="CT33" s="25">
        <v>0.51</v>
      </c>
      <c r="CU33" s="25">
        <v>0.32918999999999998</v>
      </c>
      <c r="CV33" s="26">
        <v>1</v>
      </c>
      <c r="CW33" s="25">
        <v>1.31</v>
      </c>
      <c r="CX33" s="25">
        <v>0</v>
      </c>
      <c r="CY33" s="26">
        <v>0</v>
      </c>
      <c r="CZ33" s="25">
        <v>0.56000000000000005</v>
      </c>
      <c r="DA33" s="24">
        <v>44742</v>
      </c>
      <c r="DB33" s="25">
        <v>78.25</v>
      </c>
      <c r="DC33" s="22" t="s">
        <v>347</v>
      </c>
      <c r="DD33" s="25">
        <v>7.43</v>
      </c>
      <c r="DE33" s="26">
        <v>32</v>
      </c>
      <c r="DF33" s="25">
        <v>8.59</v>
      </c>
      <c r="DG33" s="25"/>
      <c r="DH33" s="25">
        <v>7.41</v>
      </c>
      <c r="DI33" s="25">
        <v>8.32</v>
      </c>
      <c r="DJ33" s="26">
        <v>39</v>
      </c>
      <c r="DK33" s="25">
        <v>20.3</v>
      </c>
      <c r="DL33" s="25">
        <v>19.100000000000001</v>
      </c>
      <c r="DM33" s="25"/>
      <c r="DN33" s="25">
        <v>65.260000000000005</v>
      </c>
      <c r="DO33" s="25">
        <v>5.19</v>
      </c>
      <c r="DP33" s="25">
        <v>4.3099999999999996</v>
      </c>
      <c r="DQ33" s="25">
        <v>1.75</v>
      </c>
      <c r="DR33" s="25">
        <v>2.73</v>
      </c>
      <c r="DS33" s="25">
        <v>1.01</v>
      </c>
      <c r="DT33" s="25"/>
      <c r="DU33" s="25">
        <v>214.78</v>
      </c>
      <c r="DV33" s="25">
        <v>158.88999999999999</v>
      </c>
      <c r="DW33" s="25">
        <v>11.23</v>
      </c>
      <c r="DX33" s="25">
        <v>11.8</v>
      </c>
      <c r="DY33" s="25">
        <v>6.4</v>
      </c>
      <c r="DZ33" s="25">
        <v>0.28000000000000003</v>
      </c>
      <c r="EA33" s="25">
        <v>0.32</v>
      </c>
      <c r="EB33" s="25">
        <v>0</v>
      </c>
      <c r="EC33" s="25">
        <v>0.02</v>
      </c>
      <c r="ED33" s="25">
        <v>1.03</v>
      </c>
      <c r="EE33" s="25">
        <v>1.59</v>
      </c>
      <c r="EF33" s="25">
        <v>2.61</v>
      </c>
      <c r="EG33" s="25">
        <v>2.46</v>
      </c>
      <c r="EH33" s="25">
        <v>13.74</v>
      </c>
      <c r="EI33" s="25">
        <v>7.58</v>
      </c>
      <c r="EJ33" s="25"/>
      <c r="EK33" s="25"/>
      <c r="EL33" s="25"/>
      <c r="EM33" s="25"/>
      <c r="EN33" s="25"/>
      <c r="EO33" s="25"/>
      <c r="EP33" s="25">
        <v>9.3800000000000008</v>
      </c>
      <c r="EQ33" s="25">
        <v>4.75</v>
      </c>
      <c r="ER33" s="25">
        <v>6.71</v>
      </c>
      <c r="ES33" s="25">
        <v>3.54</v>
      </c>
      <c r="ET33" s="25">
        <v>0</v>
      </c>
      <c r="EU33" s="25">
        <v>0.42</v>
      </c>
      <c r="EV33" s="26"/>
      <c r="EW33" s="23" t="s">
        <v>346</v>
      </c>
      <c r="EX33" s="25">
        <v>19.78</v>
      </c>
      <c r="EY33" s="25">
        <v>49.31</v>
      </c>
      <c r="EZ33" s="25">
        <v>30.91</v>
      </c>
      <c r="FA33" s="25">
        <v>0.01</v>
      </c>
      <c r="FB33" s="25"/>
      <c r="FC33" s="26">
        <v>68</v>
      </c>
      <c r="FD33" s="26"/>
      <c r="FE33" s="26">
        <v>79</v>
      </c>
      <c r="FF33" s="26">
        <v>31</v>
      </c>
      <c r="FG33" s="26">
        <v>20</v>
      </c>
      <c r="FH33" s="26">
        <v>82</v>
      </c>
      <c r="FI33" s="25">
        <v>15.22</v>
      </c>
      <c r="FJ33" s="25">
        <v>2.16</v>
      </c>
      <c r="FK33" s="25">
        <v>28.33</v>
      </c>
      <c r="FL33" s="25">
        <v>0</v>
      </c>
      <c r="FM33" s="25">
        <v>6.1</v>
      </c>
      <c r="FN33" s="25">
        <v>14.77</v>
      </c>
      <c r="FO33" s="25">
        <v>1.73</v>
      </c>
      <c r="FP33" s="25">
        <v>28.69</v>
      </c>
      <c r="FQ33" s="25">
        <v>0</v>
      </c>
      <c r="FR33" s="23" t="s">
        <v>345</v>
      </c>
      <c r="FS33" s="23" t="s">
        <v>345</v>
      </c>
      <c r="FT33" s="23"/>
      <c r="FU33" s="23" t="s">
        <v>347</v>
      </c>
      <c r="FV33" s="23" t="s">
        <v>347</v>
      </c>
      <c r="FW33" s="23" t="s">
        <v>347</v>
      </c>
      <c r="FX33" s="23" t="s">
        <v>347</v>
      </c>
      <c r="FY33" s="23" t="s">
        <v>347</v>
      </c>
      <c r="FZ33" s="23" t="s">
        <v>347</v>
      </c>
      <c r="GA33" s="23" t="s">
        <v>347</v>
      </c>
      <c r="GB33" s="23"/>
      <c r="GC33" s="23"/>
      <c r="GD33" s="23"/>
      <c r="GE33" s="23"/>
      <c r="GF33" s="23" t="s">
        <v>347</v>
      </c>
      <c r="GG33" s="23" t="s">
        <v>347</v>
      </c>
      <c r="GH33" s="23" t="s">
        <v>347</v>
      </c>
      <c r="GI33" s="23" t="s">
        <v>347</v>
      </c>
      <c r="GJ33" s="23" t="s">
        <v>347</v>
      </c>
      <c r="GK33" s="23" t="s">
        <v>347</v>
      </c>
      <c r="GL33" s="23" t="s">
        <v>347</v>
      </c>
      <c r="GM33" s="23" t="s">
        <v>347</v>
      </c>
      <c r="GN33" s="23" t="s">
        <v>347</v>
      </c>
      <c r="GO33" s="23" t="s">
        <v>347</v>
      </c>
      <c r="GP33" s="23" t="s">
        <v>347</v>
      </c>
      <c r="GQ33" s="23" t="s">
        <v>347</v>
      </c>
      <c r="GR33" s="23" t="s">
        <v>347</v>
      </c>
      <c r="GS33" s="23" t="s">
        <v>347</v>
      </c>
      <c r="GT33" s="23" t="s">
        <v>347</v>
      </c>
      <c r="GU33" s="23" t="s">
        <v>347</v>
      </c>
      <c r="GV33" s="23" t="s">
        <v>347</v>
      </c>
      <c r="GW33" s="23" t="s">
        <v>347</v>
      </c>
      <c r="GX33" s="25">
        <v>39851.406000000003</v>
      </c>
      <c r="GY33" s="25">
        <v>-12828202.617000001</v>
      </c>
      <c r="GZ33" s="23" t="s">
        <v>348</v>
      </c>
      <c r="HA33" s="25">
        <v>0.78942000000000001</v>
      </c>
      <c r="HB33" s="25">
        <v>-7.3843899999999998</v>
      </c>
      <c r="HC33" s="25">
        <v>9.1469999999999996E-2</v>
      </c>
      <c r="HD33" s="25">
        <v>6.0947199999999997</v>
      </c>
      <c r="HE33" s="25">
        <v>-0.36286000000000002</v>
      </c>
      <c r="HF33" s="25">
        <v>-0.25647999999999999</v>
      </c>
      <c r="HG33" s="25">
        <v>-11.477160163976341</v>
      </c>
      <c r="HH33" s="25">
        <v>-15.096139799383479</v>
      </c>
      <c r="HI33" s="25">
        <v>8.8098408422216217</v>
      </c>
      <c r="HJ33" s="25">
        <v>9.174367472828644</v>
      </c>
      <c r="HK33" s="25"/>
      <c r="HL33" s="23"/>
      <c r="HM33" s="23" t="s">
        <v>54</v>
      </c>
      <c r="HN33" s="26"/>
      <c r="HO33" s="22">
        <v>5</v>
      </c>
      <c r="HP33" s="23" t="s">
        <v>345</v>
      </c>
      <c r="HQ33" s="23" t="s">
        <v>385</v>
      </c>
      <c r="HR33" s="23" t="s">
        <v>386</v>
      </c>
      <c r="HS33" s="27" t="s">
        <v>387</v>
      </c>
      <c r="HT33" s="23" t="s">
        <v>474</v>
      </c>
      <c r="HU33" s="23">
        <v>44929</v>
      </c>
      <c r="HV33" s="58" t="s">
        <v>45</v>
      </c>
    </row>
    <row r="34" spans="1:230" x14ac:dyDescent="0.25">
      <c r="A34" s="23" t="s">
        <v>106</v>
      </c>
      <c r="B34" s="23" t="s">
        <v>939</v>
      </c>
      <c r="C34" s="23" t="s">
        <v>105</v>
      </c>
      <c r="D34" s="24">
        <v>43584</v>
      </c>
      <c r="E34" s="25">
        <v>415874117</v>
      </c>
      <c r="F34" s="25"/>
      <c r="G34" s="25">
        <v>20</v>
      </c>
      <c r="H34" s="25">
        <v>1.6</v>
      </c>
      <c r="I34" s="24">
        <v>44602</v>
      </c>
      <c r="J34" s="26">
        <v>3</v>
      </c>
      <c r="K34" s="23" t="s">
        <v>52</v>
      </c>
      <c r="L34" s="24">
        <v>44834</v>
      </c>
      <c r="M34" s="23" t="s">
        <v>359</v>
      </c>
      <c r="N34" s="24">
        <v>44865</v>
      </c>
      <c r="O34" s="22" t="s">
        <v>343</v>
      </c>
      <c r="P34" s="25">
        <v>18.772269999999999</v>
      </c>
      <c r="Q34" s="25">
        <v>19.38</v>
      </c>
      <c r="R34" s="26">
        <v>10</v>
      </c>
      <c r="S34" s="26">
        <v>292</v>
      </c>
      <c r="T34" s="23"/>
      <c r="U34" s="25"/>
      <c r="V34" s="26"/>
      <c r="W34" s="26"/>
      <c r="X34" s="23"/>
      <c r="Y34" s="25"/>
      <c r="Z34" s="26"/>
      <c r="AA34" s="26"/>
      <c r="AB34" s="23"/>
      <c r="AC34" s="25">
        <v>3.63</v>
      </c>
      <c r="AD34" s="26"/>
      <c r="AE34" s="26"/>
      <c r="AF34" s="23"/>
      <c r="AG34" s="25">
        <v>7.42</v>
      </c>
      <c r="AH34" s="26"/>
      <c r="AI34" s="26"/>
      <c r="AJ34" s="23"/>
      <c r="AK34" s="25">
        <v>5.95</v>
      </c>
      <c r="AL34" s="26"/>
      <c r="AM34" s="26"/>
      <c r="AN34" s="25">
        <v>88.450940000000003</v>
      </c>
      <c r="AO34" s="26">
        <v>450</v>
      </c>
      <c r="AP34" s="26"/>
      <c r="AQ34" s="25">
        <v>85.78237</v>
      </c>
      <c r="AR34" s="26">
        <v>420</v>
      </c>
      <c r="AS34" s="26">
        <v>315</v>
      </c>
      <c r="AT34" s="25">
        <v>3.2848600000000001</v>
      </c>
      <c r="AU34" s="25">
        <v>51.432949999999998</v>
      </c>
      <c r="AV34" s="25">
        <v>38.932209999999998</v>
      </c>
      <c r="AW34" s="25">
        <v>6.3422400000000003</v>
      </c>
      <c r="AX34" s="25">
        <v>7.7499999999999999E-3</v>
      </c>
      <c r="AY34" s="25">
        <v>22.868030000000001</v>
      </c>
      <c r="AZ34" s="25"/>
      <c r="BA34" s="25"/>
      <c r="BB34" s="25">
        <v>4.8111800000000002</v>
      </c>
      <c r="BC34" s="25">
        <v>8.5745199999999997</v>
      </c>
      <c r="BD34" s="25">
        <v>6.8606999999999996</v>
      </c>
      <c r="BE34" s="26"/>
      <c r="BF34" s="26"/>
      <c r="BG34" s="26"/>
      <c r="BH34" s="25">
        <v>0</v>
      </c>
      <c r="BI34" s="26">
        <v>0</v>
      </c>
      <c r="BJ34" s="25">
        <v>0</v>
      </c>
      <c r="BK34" s="25">
        <v>1.55775</v>
      </c>
      <c r="BL34" s="26">
        <v>3</v>
      </c>
      <c r="BM34" s="25">
        <v>2.59</v>
      </c>
      <c r="BN34" s="25">
        <v>5.75319</v>
      </c>
      <c r="BO34" s="26">
        <v>64</v>
      </c>
      <c r="BP34" s="25">
        <v>12.57</v>
      </c>
      <c r="BQ34" s="25">
        <v>6.1480800000000002</v>
      </c>
      <c r="BR34" s="26">
        <v>30</v>
      </c>
      <c r="BS34" s="25">
        <v>5.65</v>
      </c>
      <c r="BT34" s="25">
        <v>0</v>
      </c>
      <c r="BU34" s="26">
        <v>0</v>
      </c>
      <c r="BV34" s="25">
        <v>0.65</v>
      </c>
      <c r="BW34" s="25">
        <v>0</v>
      </c>
      <c r="BX34" s="26">
        <v>0</v>
      </c>
      <c r="BY34" s="25">
        <v>0</v>
      </c>
      <c r="BZ34" s="25">
        <v>0</v>
      </c>
      <c r="CA34" s="26">
        <v>0</v>
      </c>
      <c r="CB34" s="25">
        <v>0.31</v>
      </c>
      <c r="CC34" s="25">
        <v>0</v>
      </c>
      <c r="CD34" s="26">
        <v>0</v>
      </c>
      <c r="CE34" s="25">
        <v>0.19</v>
      </c>
      <c r="CF34" s="25">
        <v>1.48E-3</v>
      </c>
      <c r="CG34" s="26">
        <v>1</v>
      </c>
      <c r="CH34" s="25">
        <v>1.1599999999999999</v>
      </c>
      <c r="CI34" s="25">
        <v>0.25009999999999999</v>
      </c>
      <c r="CJ34" s="26">
        <v>4</v>
      </c>
      <c r="CK34" s="25">
        <v>1.2</v>
      </c>
      <c r="CL34" s="25">
        <v>0</v>
      </c>
      <c r="CM34" s="26">
        <v>0</v>
      </c>
      <c r="CN34" s="25">
        <v>0.06</v>
      </c>
      <c r="CO34" s="25">
        <v>0</v>
      </c>
      <c r="CP34" s="26">
        <v>0</v>
      </c>
      <c r="CQ34" s="25">
        <v>0.45</v>
      </c>
      <c r="CR34" s="25">
        <v>0</v>
      </c>
      <c r="CS34" s="26">
        <v>0</v>
      </c>
      <c r="CT34" s="25">
        <v>0.51</v>
      </c>
      <c r="CU34" s="25">
        <v>0</v>
      </c>
      <c r="CV34" s="26">
        <v>0</v>
      </c>
      <c r="CW34" s="25">
        <v>1.31</v>
      </c>
      <c r="CX34" s="25">
        <v>0</v>
      </c>
      <c r="CY34" s="26">
        <v>0</v>
      </c>
      <c r="CZ34" s="25">
        <v>0.56000000000000005</v>
      </c>
      <c r="DA34" s="24">
        <v>44834</v>
      </c>
      <c r="DB34" s="25">
        <v>65.760000000000005</v>
      </c>
      <c r="DC34" s="22"/>
      <c r="DD34" s="25"/>
      <c r="DE34" s="26"/>
      <c r="DF34" s="25">
        <v>7.89</v>
      </c>
      <c r="DG34" s="25"/>
      <c r="DH34" s="25"/>
      <c r="DI34" s="25">
        <v>7.78</v>
      </c>
      <c r="DJ34" s="26"/>
      <c r="DK34" s="25"/>
      <c r="DL34" s="25">
        <v>16.62</v>
      </c>
      <c r="DM34" s="25"/>
      <c r="DN34" s="25">
        <v>61.02</v>
      </c>
      <c r="DO34" s="25"/>
      <c r="DP34" s="25">
        <v>4.46</v>
      </c>
      <c r="DQ34" s="25"/>
      <c r="DR34" s="25">
        <v>1.91</v>
      </c>
      <c r="DS34" s="25"/>
      <c r="DT34" s="25"/>
      <c r="DU34" s="25"/>
      <c r="DV34" s="25">
        <v>165.86</v>
      </c>
      <c r="DW34" s="25">
        <v>2.89</v>
      </c>
      <c r="DX34" s="25">
        <v>3.21</v>
      </c>
      <c r="DY34" s="25">
        <v>5.47</v>
      </c>
      <c r="DZ34" s="25">
        <v>0</v>
      </c>
      <c r="EA34" s="25">
        <v>0.39</v>
      </c>
      <c r="EB34" s="25">
        <v>0</v>
      </c>
      <c r="EC34" s="25">
        <v>0.03</v>
      </c>
      <c r="ED34" s="25">
        <v>7.0000000000000007E-2</v>
      </c>
      <c r="EE34" s="25">
        <v>1.05</v>
      </c>
      <c r="EF34" s="25">
        <v>0.9</v>
      </c>
      <c r="EG34" s="25">
        <v>1.35</v>
      </c>
      <c r="EH34" s="25">
        <v>11.21</v>
      </c>
      <c r="EI34" s="25">
        <v>6.3</v>
      </c>
      <c r="EJ34" s="25"/>
      <c r="EK34" s="25"/>
      <c r="EL34" s="25"/>
      <c r="EM34" s="25"/>
      <c r="EN34" s="25"/>
      <c r="EO34" s="25"/>
      <c r="EP34" s="25">
        <v>2.78</v>
      </c>
      <c r="EQ34" s="25">
        <v>3.27</v>
      </c>
      <c r="ER34" s="25">
        <v>1.73</v>
      </c>
      <c r="ES34" s="25">
        <v>2.99</v>
      </c>
      <c r="ET34" s="25">
        <v>0</v>
      </c>
      <c r="EU34" s="25">
        <v>0.27</v>
      </c>
      <c r="EV34" s="26"/>
      <c r="EW34" s="23"/>
      <c r="EX34" s="25"/>
      <c r="EY34" s="25"/>
      <c r="EZ34" s="25"/>
      <c r="FA34" s="25"/>
      <c r="FB34" s="25"/>
      <c r="FC34" s="26"/>
      <c r="FD34" s="26"/>
      <c r="FE34" s="26"/>
      <c r="FF34" s="26"/>
      <c r="FG34" s="26"/>
      <c r="FH34" s="26"/>
      <c r="FI34" s="25">
        <v>23.59</v>
      </c>
      <c r="FJ34" s="25">
        <v>2.02</v>
      </c>
      <c r="FK34" s="25">
        <v>50.78</v>
      </c>
      <c r="FL34" s="25">
        <v>0</v>
      </c>
      <c r="FM34" s="25">
        <v>5.36</v>
      </c>
      <c r="FN34" s="25">
        <v>27.86</v>
      </c>
      <c r="FO34" s="25">
        <v>1.48</v>
      </c>
      <c r="FP34" s="25">
        <v>52.44</v>
      </c>
      <c r="FQ34" s="25">
        <v>0</v>
      </c>
      <c r="FR34" s="23" t="s">
        <v>345</v>
      </c>
      <c r="FS34" s="23" t="s">
        <v>345</v>
      </c>
      <c r="FT34" s="23"/>
      <c r="FU34" s="23" t="s">
        <v>345</v>
      </c>
      <c r="FV34" s="23" t="s">
        <v>347</v>
      </c>
      <c r="FW34" s="23" t="s">
        <v>347</v>
      </c>
      <c r="FX34" s="23" t="s">
        <v>347</v>
      </c>
      <c r="FY34" s="23" t="s">
        <v>347</v>
      </c>
      <c r="FZ34" s="23" t="s">
        <v>347</v>
      </c>
      <c r="GA34" s="23" t="s">
        <v>347</v>
      </c>
      <c r="GB34" s="23"/>
      <c r="GC34" s="23"/>
      <c r="GD34" s="23"/>
      <c r="GE34" s="23"/>
      <c r="GF34" s="23" t="s">
        <v>345</v>
      </c>
      <c r="GG34" s="23" t="s">
        <v>345</v>
      </c>
      <c r="GH34" s="23" t="s">
        <v>347</v>
      </c>
      <c r="GI34" s="23" t="s">
        <v>347</v>
      </c>
      <c r="GJ34" s="23" t="s">
        <v>347</v>
      </c>
      <c r="GK34" s="23" t="s">
        <v>347</v>
      </c>
      <c r="GL34" s="23" t="s">
        <v>345</v>
      </c>
      <c r="GM34" s="23" t="s">
        <v>347</v>
      </c>
      <c r="GN34" s="23" t="s">
        <v>347</v>
      </c>
      <c r="GO34" s="23" t="s">
        <v>347</v>
      </c>
      <c r="GP34" s="23" t="s">
        <v>347</v>
      </c>
      <c r="GQ34" s="23" t="s">
        <v>347</v>
      </c>
      <c r="GR34" s="23" t="s">
        <v>347</v>
      </c>
      <c r="GS34" s="23" t="s">
        <v>347</v>
      </c>
      <c r="GT34" s="23" t="s">
        <v>345</v>
      </c>
      <c r="GU34" s="23" t="s">
        <v>345</v>
      </c>
      <c r="GV34" s="23" t="s">
        <v>345</v>
      </c>
      <c r="GW34" s="23" t="s">
        <v>347</v>
      </c>
      <c r="GX34" s="25">
        <v>204491.78</v>
      </c>
      <c r="GY34" s="25">
        <v>49121418.957000002</v>
      </c>
      <c r="GZ34" s="23" t="s">
        <v>348</v>
      </c>
      <c r="HA34" s="25">
        <v>0.58896999999999999</v>
      </c>
      <c r="HB34" s="25">
        <v>-11.443899999999999</v>
      </c>
      <c r="HC34" s="25">
        <v>4.63239</v>
      </c>
      <c r="HD34" s="25">
        <v>2.6047799999999999</v>
      </c>
      <c r="HE34" s="25">
        <v>-1.57525</v>
      </c>
      <c r="HF34" s="25"/>
      <c r="HG34" s="25">
        <v>-13.758951533915409</v>
      </c>
      <c r="HH34" s="25"/>
      <c r="HI34" s="25">
        <v>9.3573318864623349</v>
      </c>
      <c r="HJ34" s="25"/>
      <c r="HK34" s="25"/>
      <c r="HL34" s="23"/>
      <c r="HM34" s="23" t="s">
        <v>320</v>
      </c>
      <c r="HN34" s="26"/>
      <c r="HO34" s="22">
        <v>4</v>
      </c>
      <c r="HP34" s="23" t="s">
        <v>345</v>
      </c>
      <c r="HQ34" s="23" t="s">
        <v>385</v>
      </c>
      <c r="HR34" s="23" t="s">
        <v>386</v>
      </c>
      <c r="HS34" s="27" t="s">
        <v>387</v>
      </c>
      <c r="HT34" s="23" t="s">
        <v>438</v>
      </c>
      <c r="HU34" s="23">
        <v>44929</v>
      </c>
      <c r="HV34" s="58" t="s">
        <v>838</v>
      </c>
    </row>
    <row r="35" spans="1:230" x14ac:dyDescent="0.25">
      <c r="A35" s="23" t="s">
        <v>453</v>
      </c>
      <c r="B35" s="23" t="s">
        <v>454</v>
      </c>
      <c r="C35" s="23" t="s">
        <v>475</v>
      </c>
      <c r="D35" s="24">
        <v>43451</v>
      </c>
      <c r="E35" s="25">
        <v>332511079</v>
      </c>
      <c r="F35" s="25">
        <v>1.8</v>
      </c>
      <c r="G35" s="25">
        <v>20</v>
      </c>
      <c r="H35" s="25">
        <v>1.86</v>
      </c>
      <c r="I35" s="24">
        <v>44874</v>
      </c>
      <c r="J35" s="26">
        <v>3</v>
      </c>
      <c r="K35" s="23" t="s">
        <v>59</v>
      </c>
      <c r="L35" s="24">
        <v>44895</v>
      </c>
      <c r="M35" s="23" t="s">
        <v>342</v>
      </c>
      <c r="N35" s="24">
        <v>44865</v>
      </c>
      <c r="O35" s="22" t="s">
        <v>344</v>
      </c>
      <c r="P35" s="25">
        <v>18.67548</v>
      </c>
      <c r="Q35" s="25">
        <v>18.57</v>
      </c>
      <c r="R35" s="26">
        <v>25</v>
      </c>
      <c r="S35" s="26">
        <v>641</v>
      </c>
      <c r="T35" s="23"/>
      <c r="U35" s="25"/>
      <c r="V35" s="26"/>
      <c r="W35" s="26"/>
      <c r="X35" s="23"/>
      <c r="Y35" s="25"/>
      <c r="Z35" s="26"/>
      <c r="AA35" s="26"/>
      <c r="AB35" s="23"/>
      <c r="AC35" s="25">
        <v>4.55</v>
      </c>
      <c r="AD35" s="26"/>
      <c r="AE35" s="26"/>
      <c r="AF35" s="23"/>
      <c r="AG35" s="25">
        <v>7.28</v>
      </c>
      <c r="AH35" s="26"/>
      <c r="AI35" s="26"/>
      <c r="AJ35" s="23"/>
      <c r="AK35" s="25">
        <v>6.16</v>
      </c>
      <c r="AL35" s="26"/>
      <c r="AM35" s="26"/>
      <c r="AN35" s="25">
        <v>97.533649999999994</v>
      </c>
      <c r="AO35" s="26">
        <v>202</v>
      </c>
      <c r="AP35" s="26"/>
      <c r="AQ35" s="25">
        <v>97.533079999999998</v>
      </c>
      <c r="AR35" s="26">
        <v>194</v>
      </c>
      <c r="AS35" s="26">
        <v>856</v>
      </c>
      <c r="AT35" s="25">
        <v>1.46892</v>
      </c>
      <c r="AU35" s="25">
        <v>56.937510000000003</v>
      </c>
      <c r="AV35" s="25">
        <v>38.624220000000001</v>
      </c>
      <c r="AW35" s="25">
        <v>2.9693499999999999</v>
      </c>
      <c r="AX35" s="25">
        <v>0</v>
      </c>
      <c r="AY35" s="25">
        <v>19.626480000000001</v>
      </c>
      <c r="AZ35" s="25"/>
      <c r="BA35" s="25"/>
      <c r="BB35" s="25">
        <v>4.34802</v>
      </c>
      <c r="BC35" s="25">
        <v>7.8072299999999997</v>
      </c>
      <c r="BD35" s="25">
        <v>6.5544399999999996</v>
      </c>
      <c r="BE35" s="26"/>
      <c r="BF35" s="26"/>
      <c r="BG35" s="26"/>
      <c r="BH35" s="25">
        <v>0</v>
      </c>
      <c r="BI35" s="26">
        <v>0</v>
      </c>
      <c r="BJ35" s="25">
        <v>0</v>
      </c>
      <c r="BK35" s="25">
        <v>0</v>
      </c>
      <c r="BL35" s="26">
        <v>0</v>
      </c>
      <c r="BM35" s="25">
        <v>3.8</v>
      </c>
      <c r="BN35" s="25">
        <v>36.313180000000003</v>
      </c>
      <c r="BO35" s="26">
        <v>32</v>
      </c>
      <c r="BP35" s="25">
        <v>27.21</v>
      </c>
      <c r="BQ35" s="25">
        <v>10.56312</v>
      </c>
      <c r="BR35" s="26">
        <v>15</v>
      </c>
      <c r="BS35" s="25">
        <v>11.84</v>
      </c>
      <c r="BT35" s="25">
        <v>0</v>
      </c>
      <c r="BU35" s="26">
        <v>0</v>
      </c>
      <c r="BV35" s="25">
        <v>1.1299999999999999</v>
      </c>
      <c r="BW35" s="25">
        <v>0</v>
      </c>
      <c r="BX35" s="26">
        <v>0</v>
      </c>
      <c r="BY35" s="25">
        <v>0</v>
      </c>
      <c r="BZ35" s="25">
        <v>0</v>
      </c>
      <c r="CA35" s="26">
        <v>0</v>
      </c>
      <c r="CB35" s="25">
        <v>0.21</v>
      </c>
      <c r="CC35" s="25">
        <v>0</v>
      </c>
      <c r="CD35" s="26">
        <v>0</v>
      </c>
      <c r="CE35" s="25">
        <v>0.46</v>
      </c>
      <c r="CF35" s="25">
        <v>5.0000000000000001E-4</v>
      </c>
      <c r="CG35" s="26">
        <v>1</v>
      </c>
      <c r="CH35" s="25">
        <v>1.55</v>
      </c>
      <c r="CI35" s="25">
        <v>6.0772700000000004</v>
      </c>
      <c r="CJ35" s="26">
        <v>4</v>
      </c>
      <c r="CK35" s="25">
        <v>1.88</v>
      </c>
      <c r="CL35" s="25">
        <v>0</v>
      </c>
      <c r="CM35" s="26">
        <v>0</v>
      </c>
      <c r="CN35" s="25">
        <v>0.04</v>
      </c>
      <c r="CO35" s="25">
        <v>0</v>
      </c>
      <c r="CP35" s="26">
        <v>0</v>
      </c>
      <c r="CQ35" s="25">
        <v>0.88</v>
      </c>
      <c r="CR35" s="25">
        <v>0</v>
      </c>
      <c r="CS35" s="26">
        <v>0</v>
      </c>
      <c r="CT35" s="25">
        <v>1.06</v>
      </c>
      <c r="CU35" s="25">
        <v>1.427E-2</v>
      </c>
      <c r="CV35" s="26">
        <v>2</v>
      </c>
      <c r="CW35" s="25">
        <v>0.38</v>
      </c>
      <c r="CX35" s="25">
        <v>1.1900000000000001E-3</v>
      </c>
      <c r="CY35" s="26">
        <v>1</v>
      </c>
      <c r="CZ35" s="25">
        <v>0.38</v>
      </c>
      <c r="DA35" s="24">
        <v>44834</v>
      </c>
      <c r="DB35" s="25">
        <v>89.81</v>
      </c>
      <c r="DC35" s="22" t="s">
        <v>347</v>
      </c>
      <c r="DD35" s="25">
        <v>6.04</v>
      </c>
      <c r="DE35" s="26">
        <v>68</v>
      </c>
      <c r="DF35" s="25">
        <v>5.22</v>
      </c>
      <c r="DG35" s="25">
        <v>5.2</v>
      </c>
      <c r="DH35" s="25">
        <v>6.27</v>
      </c>
      <c r="DI35" s="25">
        <v>5.2</v>
      </c>
      <c r="DJ35" s="26">
        <v>74</v>
      </c>
      <c r="DK35" s="25">
        <v>16.71</v>
      </c>
      <c r="DL35" s="25">
        <v>13.04</v>
      </c>
      <c r="DM35" s="25">
        <v>66.599999999999994</v>
      </c>
      <c r="DN35" s="25">
        <v>67.180000000000007</v>
      </c>
      <c r="DO35" s="25">
        <v>4.49</v>
      </c>
      <c r="DP35" s="25">
        <v>3.28</v>
      </c>
      <c r="DQ35" s="25">
        <v>1.43</v>
      </c>
      <c r="DR35" s="25">
        <v>1.55</v>
      </c>
      <c r="DS35" s="25"/>
      <c r="DT35" s="25"/>
      <c r="DU35" s="25">
        <v>135.35</v>
      </c>
      <c r="DV35" s="25">
        <v>76.22</v>
      </c>
      <c r="DW35" s="25">
        <v>6.63</v>
      </c>
      <c r="DX35" s="25">
        <v>8.58</v>
      </c>
      <c r="DY35" s="25">
        <v>3.35</v>
      </c>
      <c r="DZ35" s="25">
        <v>0.01</v>
      </c>
      <c r="EA35" s="25">
        <v>0.06</v>
      </c>
      <c r="EB35" s="25">
        <v>0</v>
      </c>
      <c r="EC35" s="25">
        <v>0</v>
      </c>
      <c r="ED35" s="25">
        <v>0</v>
      </c>
      <c r="EE35" s="25">
        <v>1.34</v>
      </c>
      <c r="EF35" s="25">
        <v>0</v>
      </c>
      <c r="EG35" s="25">
        <v>1.62</v>
      </c>
      <c r="EH35" s="25">
        <v>22.65</v>
      </c>
      <c r="EI35" s="25">
        <v>6.88</v>
      </c>
      <c r="EJ35" s="25"/>
      <c r="EK35" s="25"/>
      <c r="EL35" s="25"/>
      <c r="EM35" s="25"/>
      <c r="EN35" s="25"/>
      <c r="EO35" s="25"/>
      <c r="EP35" s="25">
        <v>6.63</v>
      </c>
      <c r="EQ35" s="25">
        <v>2.38</v>
      </c>
      <c r="ER35" s="25">
        <v>0.19</v>
      </c>
      <c r="ES35" s="25">
        <v>2.04</v>
      </c>
      <c r="ET35" s="25">
        <v>0</v>
      </c>
      <c r="EU35" s="25">
        <v>0.31</v>
      </c>
      <c r="EV35" s="26"/>
      <c r="EW35" s="23" t="s">
        <v>346</v>
      </c>
      <c r="EX35" s="25">
        <v>24.1</v>
      </c>
      <c r="EY35" s="25">
        <v>57.03</v>
      </c>
      <c r="EZ35" s="25">
        <v>18.87</v>
      </c>
      <c r="FA35" s="25"/>
      <c r="FB35" s="25"/>
      <c r="FC35" s="26">
        <v>82</v>
      </c>
      <c r="FD35" s="26">
        <v>21</v>
      </c>
      <c r="FE35" s="26">
        <v>86</v>
      </c>
      <c r="FF35" s="26">
        <v>55</v>
      </c>
      <c r="FG35" s="26"/>
      <c r="FH35" s="26">
        <v>84</v>
      </c>
      <c r="FI35" s="25">
        <v>12.72</v>
      </c>
      <c r="FJ35" s="25">
        <v>2.52</v>
      </c>
      <c r="FK35" s="25">
        <v>21.5</v>
      </c>
      <c r="FL35" s="25">
        <v>0</v>
      </c>
      <c r="FM35" s="25">
        <v>2.86</v>
      </c>
      <c r="FN35" s="25">
        <v>11.71</v>
      </c>
      <c r="FO35" s="25">
        <v>2.25</v>
      </c>
      <c r="FP35" s="25">
        <v>19.100000000000001</v>
      </c>
      <c r="FQ35" s="25">
        <v>0</v>
      </c>
      <c r="FR35" s="23" t="s">
        <v>345</v>
      </c>
      <c r="FS35" s="23" t="s">
        <v>345</v>
      </c>
      <c r="FT35" s="23"/>
      <c r="FU35" s="23" t="s">
        <v>345</v>
      </c>
      <c r="FV35" s="23" t="s">
        <v>347</v>
      </c>
      <c r="FW35" s="23" t="s">
        <v>347</v>
      </c>
      <c r="FX35" s="23" t="s">
        <v>347</v>
      </c>
      <c r="FY35" s="23" t="s">
        <v>347</v>
      </c>
      <c r="FZ35" s="23" t="s">
        <v>347</v>
      </c>
      <c r="GA35" s="23" t="s">
        <v>347</v>
      </c>
      <c r="GB35" s="23"/>
      <c r="GC35" s="23"/>
      <c r="GD35" s="23"/>
      <c r="GE35" s="23"/>
      <c r="GF35" s="23" t="s">
        <v>345</v>
      </c>
      <c r="GG35" s="23" t="s">
        <v>345</v>
      </c>
      <c r="GH35" s="23" t="s">
        <v>347</v>
      </c>
      <c r="GI35" s="23" t="s">
        <v>347</v>
      </c>
      <c r="GJ35" s="23" t="s">
        <v>347</v>
      </c>
      <c r="GK35" s="23" t="s">
        <v>347</v>
      </c>
      <c r="GL35" s="23" t="s">
        <v>345</v>
      </c>
      <c r="GM35" s="23" t="s">
        <v>347</v>
      </c>
      <c r="GN35" s="23" t="s">
        <v>347</v>
      </c>
      <c r="GO35" s="23" t="s">
        <v>347</v>
      </c>
      <c r="GP35" s="23" t="s">
        <v>347</v>
      </c>
      <c r="GQ35" s="23" t="s">
        <v>347</v>
      </c>
      <c r="GR35" s="23" t="s">
        <v>347</v>
      </c>
      <c r="GS35" s="23" t="s">
        <v>347</v>
      </c>
      <c r="GT35" s="23" t="s">
        <v>347</v>
      </c>
      <c r="GU35" s="23" t="s">
        <v>347</v>
      </c>
      <c r="GV35" s="23" t="s">
        <v>347</v>
      </c>
      <c r="GW35" s="23" t="s">
        <v>347</v>
      </c>
      <c r="GX35" s="25">
        <v>31416329.776999999</v>
      </c>
      <c r="GY35" s="25">
        <v>26875644.171999998</v>
      </c>
      <c r="GZ35" s="23" t="s">
        <v>348</v>
      </c>
      <c r="HA35" s="25">
        <v>1.55766</v>
      </c>
      <c r="HB35" s="25">
        <v>-19.036519999999999</v>
      </c>
      <c r="HC35" s="25">
        <v>19.669550000000001</v>
      </c>
      <c r="HD35" s="25">
        <v>9.8876100000000005</v>
      </c>
      <c r="HE35" s="25">
        <v>2.47525</v>
      </c>
      <c r="HF35" s="25"/>
      <c r="HG35" s="25">
        <v>-24.427708070147403</v>
      </c>
      <c r="HH35" s="25"/>
      <c r="HI35" s="25">
        <v>17.019825112278465</v>
      </c>
      <c r="HJ35" s="25"/>
      <c r="HK35" s="25"/>
      <c r="HL35" s="23">
        <v>23.88</v>
      </c>
      <c r="HM35" s="23" t="s">
        <v>417</v>
      </c>
      <c r="HN35" s="26"/>
      <c r="HO35" s="22">
        <v>6</v>
      </c>
      <c r="HP35" s="23" t="s">
        <v>345</v>
      </c>
      <c r="HQ35" s="23" t="s">
        <v>385</v>
      </c>
      <c r="HR35" s="23" t="s">
        <v>386</v>
      </c>
      <c r="HS35" s="27" t="s">
        <v>390</v>
      </c>
      <c r="HT35" s="23" t="s">
        <v>455</v>
      </c>
      <c r="HU35" s="23">
        <v>44929</v>
      </c>
      <c r="HV35" s="58" t="s">
        <v>45</v>
      </c>
    </row>
    <row r="36" spans="1:230" x14ac:dyDescent="0.25">
      <c r="A36" s="23" t="s">
        <v>422</v>
      </c>
      <c r="B36" s="23" t="s">
        <v>423</v>
      </c>
      <c r="C36" s="23" t="s">
        <v>424</v>
      </c>
      <c r="D36" s="24">
        <v>39562</v>
      </c>
      <c r="E36" s="25">
        <v>90533004</v>
      </c>
      <c r="F36" s="25">
        <v>2.2000000000000002</v>
      </c>
      <c r="G36" s="25">
        <v>25</v>
      </c>
      <c r="H36" s="25">
        <v>2.21</v>
      </c>
      <c r="I36" s="24">
        <v>44242</v>
      </c>
      <c r="J36" s="26">
        <v>4</v>
      </c>
      <c r="K36" s="23" t="s">
        <v>349</v>
      </c>
      <c r="L36" s="24">
        <v>44834</v>
      </c>
      <c r="M36" s="23" t="s">
        <v>342</v>
      </c>
      <c r="N36" s="24">
        <v>44865</v>
      </c>
      <c r="O36" s="22" t="s">
        <v>343</v>
      </c>
      <c r="P36" s="25">
        <v>16.956140000000001</v>
      </c>
      <c r="Q36" s="25">
        <v>17.22</v>
      </c>
      <c r="R36" s="26">
        <v>6</v>
      </c>
      <c r="S36" s="26">
        <v>135</v>
      </c>
      <c r="T36" s="23"/>
      <c r="U36" s="25"/>
      <c r="V36" s="26"/>
      <c r="W36" s="26"/>
      <c r="X36" s="23"/>
      <c r="Y36" s="25"/>
      <c r="Z36" s="26"/>
      <c r="AA36" s="26"/>
      <c r="AB36" s="23"/>
      <c r="AC36" s="25">
        <v>3.63</v>
      </c>
      <c r="AD36" s="26"/>
      <c r="AE36" s="26"/>
      <c r="AF36" s="23"/>
      <c r="AG36" s="25">
        <v>7.15</v>
      </c>
      <c r="AH36" s="26"/>
      <c r="AI36" s="26"/>
      <c r="AJ36" s="23"/>
      <c r="AK36" s="25">
        <v>6.04</v>
      </c>
      <c r="AL36" s="26"/>
      <c r="AM36" s="26"/>
      <c r="AN36" s="25">
        <v>100</v>
      </c>
      <c r="AO36" s="26">
        <v>37</v>
      </c>
      <c r="AP36" s="26"/>
      <c r="AQ36" s="25">
        <v>100</v>
      </c>
      <c r="AR36" s="26">
        <v>37</v>
      </c>
      <c r="AS36" s="26">
        <v>19</v>
      </c>
      <c r="AT36" s="25">
        <v>0</v>
      </c>
      <c r="AU36" s="25">
        <v>66.058419999999998</v>
      </c>
      <c r="AV36" s="25">
        <v>33.941580000000002</v>
      </c>
      <c r="AW36" s="25">
        <v>0</v>
      </c>
      <c r="AX36" s="25">
        <v>0</v>
      </c>
      <c r="AY36" s="25">
        <v>19.626480000000001</v>
      </c>
      <c r="AZ36" s="25"/>
      <c r="BA36" s="25"/>
      <c r="BB36" s="25">
        <v>4.34802</v>
      </c>
      <c r="BC36" s="25">
        <v>7.8072299999999997</v>
      </c>
      <c r="BD36" s="25">
        <v>6.5544399999999996</v>
      </c>
      <c r="BE36" s="26"/>
      <c r="BF36" s="26"/>
      <c r="BG36" s="26"/>
      <c r="BH36" s="25">
        <v>0</v>
      </c>
      <c r="BI36" s="26">
        <v>0</v>
      </c>
      <c r="BJ36" s="25">
        <v>0</v>
      </c>
      <c r="BK36" s="25">
        <v>7.0722899999999997</v>
      </c>
      <c r="BL36" s="26">
        <v>1</v>
      </c>
      <c r="BM36" s="25">
        <v>3.8</v>
      </c>
      <c r="BN36" s="25">
        <v>27.73706</v>
      </c>
      <c r="BO36" s="26">
        <v>12</v>
      </c>
      <c r="BP36" s="25">
        <v>27.21</v>
      </c>
      <c r="BQ36" s="25">
        <v>11.822340000000001</v>
      </c>
      <c r="BR36" s="26">
        <v>4</v>
      </c>
      <c r="BS36" s="25">
        <v>11.84</v>
      </c>
      <c r="BT36" s="25">
        <v>2.4220700000000002</v>
      </c>
      <c r="BU36" s="26">
        <v>1</v>
      </c>
      <c r="BV36" s="25">
        <v>1.1299999999999999</v>
      </c>
      <c r="BW36" s="25">
        <v>0</v>
      </c>
      <c r="BX36" s="26">
        <v>0</v>
      </c>
      <c r="BY36" s="25">
        <v>0</v>
      </c>
      <c r="BZ36" s="25">
        <v>0</v>
      </c>
      <c r="CA36" s="26">
        <v>0</v>
      </c>
      <c r="CB36" s="25">
        <v>0.21</v>
      </c>
      <c r="CC36" s="25">
        <v>0</v>
      </c>
      <c r="CD36" s="26">
        <v>0</v>
      </c>
      <c r="CE36" s="25">
        <v>0.46</v>
      </c>
      <c r="CF36" s="25">
        <v>2.4220700000000002</v>
      </c>
      <c r="CG36" s="26">
        <v>1</v>
      </c>
      <c r="CH36" s="25">
        <v>1.55</v>
      </c>
      <c r="CI36" s="25">
        <v>2.93859</v>
      </c>
      <c r="CJ36" s="26">
        <v>1</v>
      </c>
      <c r="CK36" s="25">
        <v>1.88</v>
      </c>
      <c r="CL36" s="25">
        <v>0</v>
      </c>
      <c r="CM36" s="26">
        <v>0</v>
      </c>
      <c r="CN36" s="25">
        <v>0.04</v>
      </c>
      <c r="CO36" s="25">
        <v>0</v>
      </c>
      <c r="CP36" s="26">
        <v>0</v>
      </c>
      <c r="CQ36" s="25">
        <v>0.88</v>
      </c>
      <c r="CR36" s="25">
        <v>2.4220700000000002</v>
      </c>
      <c r="CS36" s="26">
        <v>1</v>
      </c>
      <c r="CT36" s="25">
        <v>1.06</v>
      </c>
      <c r="CU36" s="25">
        <v>0</v>
      </c>
      <c r="CV36" s="26">
        <v>0</v>
      </c>
      <c r="CW36" s="25">
        <v>0.38</v>
      </c>
      <c r="CX36" s="25">
        <v>0</v>
      </c>
      <c r="CY36" s="26">
        <v>0</v>
      </c>
      <c r="CZ36" s="25">
        <v>0.38</v>
      </c>
      <c r="DA36" s="24">
        <v>44834</v>
      </c>
      <c r="DB36" s="25">
        <v>95.48</v>
      </c>
      <c r="DC36" s="22" t="s">
        <v>345</v>
      </c>
      <c r="DD36" s="25">
        <v>4.9000000000000004</v>
      </c>
      <c r="DE36" s="26">
        <v>6</v>
      </c>
      <c r="DF36" s="25">
        <v>8.33</v>
      </c>
      <c r="DG36" s="25">
        <v>8.2200000000000006</v>
      </c>
      <c r="DH36" s="25">
        <v>4.78</v>
      </c>
      <c r="DI36" s="25">
        <v>8.18</v>
      </c>
      <c r="DJ36" s="26">
        <v>7</v>
      </c>
      <c r="DK36" s="25">
        <v>12.07</v>
      </c>
      <c r="DL36" s="25">
        <v>18.97</v>
      </c>
      <c r="DM36" s="25"/>
      <c r="DN36" s="25">
        <v>64.69</v>
      </c>
      <c r="DO36" s="25">
        <v>3.46</v>
      </c>
      <c r="DP36" s="25">
        <v>4.51</v>
      </c>
      <c r="DQ36" s="25">
        <v>1.38</v>
      </c>
      <c r="DR36" s="25">
        <v>2.76</v>
      </c>
      <c r="DS36" s="25"/>
      <c r="DT36" s="25"/>
      <c r="DU36" s="25">
        <v>83.78</v>
      </c>
      <c r="DV36" s="25">
        <v>154.19999999999999</v>
      </c>
      <c r="DW36" s="25">
        <v>0</v>
      </c>
      <c r="DX36" s="25">
        <v>0</v>
      </c>
      <c r="DY36" s="25">
        <v>7.44</v>
      </c>
      <c r="DZ36" s="25">
        <v>0</v>
      </c>
      <c r="EA36" s="25">
        <v>0.36</v>
      </c>
      <c r="EB36" s="25">
        <v>0</v>
      </c>
      <c r="EC36" s="25">
        <v>0</v>
      </c>
      <c r="ED36" s="25">
        <v>0</v>
      </c>
      <c r="EE36" s="25">
        <v>1.68</v>
      </c>
      <c r="EF36" s="25">
        <v>0</v>
      </c>
      <c r="EG36" s="25">
        <v>2.71</v>
      </c>
      <c r="EH36" s="25">
        <v>16.57</v>
      </c>
      <c r="EI36" s="25">
        <v>11.98</v>
      </c>
      <c r="EJ36" s="25"/>
      <c r="EK36" s="25"/>
      <c r="EL36" s="25"/>
      <c r="EM36" s="25"/>
      <c r="EN36" s="25"/>
      <c r="EO36" s="25"/>
      <c r="EP36" s="25">
        <v>0</v>
      </c>
      <c r="EQ36" s="25">
        <v>5.81</v>
      </c>
      <c r="ER36" s="25">
        <v>0</v>
      </c>
      <c r="ES36" s="25">
        <v>4.37</v>
      </c>
      <c r="ET36" s="25">
        <v>0</v>
      </c>
      <c r="EU36" s="25">
        <v>0.64</v>
      </c>
      <c r="EV36" s="26"/>
      <c r="EW36" s="23" t="s">
        <v>346</v>
      </c>
      <c r="EX36" s="25">
        <v>41.67</v>
      </c>
      <c r="EY36" s="25">
        <v>37.79</v>
      </c>
      <c r="EZ36" s="25">
        <v>20.54</v>
      </c>
      <c r="FA36" s="25"/>
      <c r="FB36" s="25"/>
      <c r="FC36" s="26">
        <v>6</v>
      </c>
      <c r="FD36" s="26"/>
      <c r="FE36" s="26">
        <v>8</v>
      </c>
      <c r="FF36" s="26">
        <v>23</v>
      </c>
      <c r="FG36" s="26"/>
      <c r="FH36" s="26">
        <v>12</v>
      </c>
      <c r="FI36" s="25">
        <v>15.84</v>
      </c>
      <c r="FJ36" s="25">
        <v>3.5</v>
      </c>
      <c r="FK36" s="25">
        <v>23.84</v>
      </c>
      <c r="FL36" s="25">
        <v>0</v>
      </c>
      <c r="FM36" s="25">
        <v>7.13</v>
      </c>
      <c r="FN36" s="25">
        <v>15.88</v>
      </c>
      <c r="FO36" s="25">
        <v>3.6</v>
      </c>
      <c r="FP36" s="25">
        <v>26.28</v>
      </c>
      <c r="FQ36" s="25">
        <v>0</v>
      </c>
      <c r="FR36" s="23" t="s">
        <v>345</v>
      </c>
      <c r="FS36" s="23" t="s">
        <v>345</v>
      </c>
      <c r="FT36" s="23"/>
      <c r="FU36" s="23" t="s">
        <v>345</v>
      </c>
      <c r="FV36" s="23" t="s">
        <v>347</v>
      </c>
      <c r="FW36" s="23" t="s">
        <v>347</v>
      </c>
      <c r="FX36" s="23" t="s">
        <v>347</v>
      </c>
      <c r="FY36" s="23" t="s">
        <v>347</v>
      </c>
      <c r="FZ36" s="23" t="s">
        <v>347</v>
      </c>
      <c r="GA36" s="23" t="s">
        <v>347</v>
      </c>
      <c r="GB36" s="23"/>
      <c r="GC36" s="23"/>
      <c r="GD36" s="23"/>
      <c r="GE36" s="23"/>
      <c r="GF36" s="23" t="s">
        <v>345</v>
      </c>
      <c r="GG36" s="23" t="s">
        <v>347</v>
      </c>
      <c r="GH36" s="23" t="s">
        <v>347</v>
      </c>
      <c r="GI36" s="23" t="s">
        <v>347</v>
      </c>
      <c r="GJ36" s="23" t="s">
        <v>347</v>
      </c>
      <c r="GK36" s="23" t="s">
        <v>347</v>
      </c>
      <c r="GL36" s="23" t="s">
        <v>345</v>
      </c>
      <c r="GM36" s="23" t="s">
        <v>347</v>
      </c>
      <c r="GN36" s="23" t="s">
        <v>347</v>
      </c>
      <c r="GO36" s="23" t="s">
        <v>347</v>
      </c>
      <c r="GP36" s="23" t="s">
        <v>347</v>
      </c>
      <c r="GQ36" s="23" t="s">
        <v>347</v>
      </c>
      <c r="GR36" s="23" t="s">
        <v>347</v>
      </c>
      <c r="GS36" s="23" t="s">
        <v>347</v>
      </c>
      <c r="GT36" s="23" t="s">
        <v>347</v>
      </c>
      <c r="GU36" s="23" t="s">
        <v>345</v>
      </c>
      <c r="GV36" s="23" t="s">
        <v>347</v>
      </c>
      <c r="GW36" s="23" t="s">
        <v>345</v>
      </c>
      <c r="GX36" s="25">
        <v>-4548303.7980000004</v>
      </c>
      <c r="GY36" s="25">
        <v>-5476370.8339999998</v>
      </c>
      <c r="GZ36" s="23" t="s">
        <v>348</v>
      </c>
      <c r="HA36" s="25">
        <v>1.5911</v>
      </c>
      <c r="HB36" s="25">
        <v>-24.755410000000001</v>
      </c>
      <c r="HC36" s="25">
        <v>30.346509999999999</v>
      </c>
      <c r="HD36" s="25">
        <v>7.8154700000000004</v>
      </c>
      <c r="HE36" s="25">
        <v>2.1738200000000001</v>
      </c>
      <c r="HF36" s="25">
        <v>1.2805</v>
      </c>
      <c r="HG36" s="25">
        <v>-30.290935487573677</v>
      </c>
      <c r="HH36" s="25">
        <v>-30.290935487573677</v>
      </c>
      <c r="HI36" s="25">
        <v>21.268685702114141</v>
      </c>
      <c r="HJ36" s="25">
        <v>18.591757410179493</v>
      </c>
      <c r="HK36" s="25"/>
      <c r="HL36" s="23">
        <v>164.88</v>
      </c>
      <c r="HM36" s="23" t="s">
        <v>86</v>
      </c>
      <c r="HN36" s="26"/>
      <c r="HO36" s="22">
        <v>6</v>
      </c>
      <c r="HP36" s="23" t="s">
        <v>345</v>
      </c>
      <c r="HQ36" s="23" t="s">
        <v>385</v>
      </c>
      <c r="HR36" s="23" t="s">
        <v>386</v>
      </c>
      <c r="HS36" s="27" t="s">
        <v>387</v>
      </c>
      <c r="HT36" s="23" t="s">
        <v>425</v>
      </c>
      <c r="HU36" s="23">
        <v>44929</v>
      </c>
      <c r="HV36" s="58" t="s">
        <v>839</v>
      </c>
    </row>
    <row r="37" spans="1:230" x14ac:dyDescent="0.25">
      <c r="A37" s="23" t="s">
        <v>380</v>
      </c>
      <c r="B37" s="23" t="s">
        <v>381</v>
      </c>
      <c r="C37" s="23" t="s">
        <v>382</v>
      </c>
      <c r="D37" s="24">
        <v>42607</v>
      </c>
      <c r="E37" s="25">
        <v>237961859</v>
      </c>
      <c r="F37" s="25">
        <v>1.95</v>
      </c>
      <c r="G37" s="25">
        <v>20</v>
      </c>
      <c r="H37" s="25">
        <v>2.46</v>
      </c>
      <c r="I37" s="24">
        <v>44882</v>
      </c>
      <c r="J37" s="26">
        <v>4</v>
      </c>
      <c r="K37" s="23" t="s">
        <v>472</v>
      </c>
      <c r="L37" s="24">
        <v>44865</v>
      </c>
      <c r="M37" s="23" t="s">
        <v>350</v>
      </c>
      <c r="N37" s="24">
        <v>44865</v>
      </c>
      <c r="O37" s="22" t="s">
        <v>940</v>
      </c>
      <c r="P37" s="25">
        <v>26.673079999999999</v>
      </c>
      <c r="Q37" s="25">
        <v>27.12</v>
      </c>
      <c r="R37" s="26">
        <v>97</v>
      </c>
      <c r="S37" s="26">
        <v>761</v>
      </c>
      <c r="T37" s="23"/>
      <c r="U37" s="25"/>
      <c r="V37" s="26"/>
      <c r="W37" s="26"/>
      <c r="X37" s="23"/>
      <c r="Y37" s="25"/>
      <c r="Z37" s="26"/>
      <c r="AA37" s="26"/>
      <c r="AB37" s="23"/>
      <c r="AC37" s="25">
        <v>0.47</v>
      </c>
      <c r="AD37" s="26"/>
      <c r="AE37" s="26"/>
      <c r="AF37" s="23"/>
      <c r="AG37" s="25">
        <v>1.1000000000000001</v>
      </c>
      <c r="AH37" s="26"/>
      <c r="AI37" s="26"/>
      <c r="AJ37" s="23"/>
      <c r="AK37" s="25">
        <v>0.93</v>
      </c>
      <c r="AL37" s="26"/>
      <c r="AM37" s="26"/>
      <c r="AN37" s="25">
        <v>74.928210000000007</v>
      </c>
      <c r="AO37" s="26">
        <v>152</v>
      </c>
      <c r="AP37" s="26"/>
      <c r="AQ37" s="25">
        <v>46.837899999999998</v>
      </c>
      <c r="AR37" s="26">
        <v>91</v>
      </c>
      <c r="AS37" s="26">
        <v>122</v>
      </c>
      <c r="AT37" s="25">
        <v>1.20007</v>
      </c>
      <c r="AU37" s="25">
        <v>20.038049999999998</v>
      </c>
      <c r="AV37" s="25">
        <v>46.06438</v>
      </c>
      <c r="AW37" s="25">
        <v>22.400200000000002</v>
      </c>
      <c r="AX37" s="25">
        <v>10.2973</v>
      </c>
      <c r="AY37" s="25">
        <v>21.709990000000001</v>
      </c>
      <c r="AZ37" s="25"/>
      <c r="BA37" s="25"/>
      <c r="BB37" s="25">
        <v>3.3632</v>
      </c>
      <c r="BC37" s="25">
        <v>5.44937</v>
      </c>
      <c r="BD37" s="25">
        <v>4.5370299999999997</v>
      </c>
      <c r="BE37" s="26"/>
      <c r="BF37" s="26"/>
      <c r="BG37" s="26"/>
      <c r="BH37" s="25">
        <v>0</v>
      </c>
      <c r="BI37" s="26">
        <v>0</v>
      </c>
      <c r="BJ37" s="25">
        <v>0</v>
      </c>
      <c r="BK37" s="25">
        <v>1.1867300000000001</v>
      </c>
      <c r="BL37" s="26">
        <v>2</v>
      </c>
      <c r="BM37" s="25">
        <v>1.03</v>
      </c>
      <c r="BN37" s="25">
        <v>7.4190100000000001</v>
      </c>
      <c r="BO37" s="26">
        <v>14</v>
      </c>
      <c r="BP37" s="25">
        <v>10.9</v>
      </c>
      <c r="BQ37" s="25">
        <v>1.1922999999999999</v>
      </c>
      <c r="BR37" s="26">
        <v>2</v>
      </c>
      <c r="BS37" s="25">
        <v>3.55</v>
      </c>
      <c r="BT37" s="25">
        <v>0</v>
      </c>
      <c r="BU37" s="26">
        <v>0</v>
      </c>
      <c r="BV37" s="25">
        <v>0.19</v>
      </c>
      <c r="BW37" s="25">
        <v>0</v>
      </c>
      <c r="BX37" s="26">
        <v>0</v>
      </c>
      <c r="BY37" s="25">
        <v>0</v>
      </c>
      <c r="BZ37" s="25">
        <v>0.75668999999999997</v>
      </c>
      <c r="CA37" s="26">
        <v>1</v>
      </c>
      <c r="CB37" s="25">
        <v>0.35</v>
      </c>
      <c r="CC37" s="25">
        <v>0</v>
      </c>
      <c r="CD37" s="26">
        <v>0</v>
      </c>
      <c r="CE37" s="25">
        <v>0.09</v>
      </c>
      <c r="CF37" s="25">
        <v>1.5080800000000001</v>
      </c>
      <c r="CG37" s="26">
        <v>2</v>
      </c>
      <c r="CH37" s="25">
        <v>1.26</v>
      </c>
      <c r="CI37" s="25">
        <v>1.7627900000000001</v>
      </c>
      <c r="CJ37" s="26">
        <v>3</v>
      </c>
      <c r="CK37" s="25">
        <v>1.03</v>
      </c>
      <c r="CL37" s="25">
        <v>0</v>
      </c>
      <c r="CM37" s="26">
        <v>0</v>
      </c>
      <c r="CN37" s="25">
        <v>0.26</v>
      </c>
      <c r="CO37" s="25">
        <v>0</v>
      </c>
      <c r="CP37" s="26">
        <v>0</v>
      </c>
      <c r="CQ37" s="25">
        <v>0.11</v>
      </c>
      <c r="CR37" s="25">
        <v>0</v>
      </c>
      <c r="CS37" s="26">
        <v>0</v>
      </c>
      <c r="CT37" s="25">
        <v>0.31</v>
      </c>
      <c r="CU37" s="25">
        <v>0</v>
      </c>
      <c r="CV37" s="26">
        <v>0</v>
      </c>
      <c r="CW37" s="25">
        <v>0.21</v>
      </c>
      <c r="CX37" s="25">
        <v>0</v>
      </c>
      <c r="CY37" s="26">
        <v>0</v>
      </c>
      <c r="CZ37" s="25">
        <v>0.37</v>
      </c>
      <c r="DA37" s="24">
        <v>44834</v>
      </c>
      <c r="DB37" s="25">
        <v>32.32</v>
      </c>
      <c r="DC37" s="22"/>
      <c r="DD37" s="25"/>
      <c r="DE37" s="26"/>
      <c r="DF37" s="25">
        <v>8.34</v>
      </c>
      <c r="DG37" s="25">
        <v>9.67</v>
      </c>
      <c r="DH37" s="25"/>
      <c r="DI37" s="25">
        <v>8.4600000000000009</v>
      </c>
      <c r="DJ37" s="26"/>
      <c r="DK37" s="25"/>
      <c r="DL37" s="25">
        <v>14.93</v>
      </c>
      <c r="DM37" s="25"/>
      <c r="DN37" s="25">
        <v>49.27</v>
      </c>
      <c r="DO37" s="25"/>
      <c r="DP37" s="25">
        <v>4.84</v>
      </c>
      <c r="DQ37" s="25"/>
      <c r="DR37" s="25">
        <v>1.95</v>
      </c>
      <c r="DS37" s="25"/>
      <c r="DT37" s="25"/>
      <c r="DU37" s="25"/>
      <c r="DV37" s="25">
        <v>118.25</v>
      </c>
      <c r="DW37" s="25">
        <v>4.1399999999999997</v>
      </c>
      <c r="DX37" s="25">
        <v>3.16</v>
      </c>
      <c r="DY37" s="25">
        <v>2.71</v>
      </c>
      <c r="DZ37" s="25">
        <v>0</v>
      </c>
      <c r="EA37" s="25">
        <v>0.03</v>
      </c>
      <c r="EB37" s="25">
        <v>0.54</v>
      </c>
      <c r="EC37" s="25">
        <v>0.01</v>
      </c>
      <c r="ED37" s="25">
        <v>0</v>
      </c>
      <c r="EE37" s="25">
        <v>0.04</v>
      </c>
      <c r="EF37" s="25">
        <v>0</v>
      </c>
      <c r="EG37" s="25">
        <v>0.26</v>
      </c>
      <c r="EH37" s="25">
        <v>4.68</v>
      </c>
      <c r="EI37" s="25">
        <v>7.86</v>
      </c>
      <c r="EJ37" s="25"/>
      <c r="EK37" s="25"/>
      <c r="EL37" s="25"/>
      <c r="EM37" s="25"/>
      <c r="EN37" s="25"/>
      <c r="EO37" s="25"/>
      <c r="EP37" s="25">
        <v>0</v>
      </c>
      <c r="EQ37" s="25">
        <v>0.66</v>
      </c>
      <c r="ER37" s="25">
        <v>3.12</v>
      </c>
      <c r="ES37" s="25">
        <v>1.01</v>
      </c>
      <c r="ET37" s="25">
        <v>0.49</v>
      </c>
      <c r="EU37" s="25">
        <v>1.2</v>
      </c>
      <c r="EV37" s="26"/>
      <c r="EW37" s="23"/>
      <c r="EX37" s="25"/>
      <c r="EY37" s="25"/>
      <c r="EZ37" s="25"/>
      <c r="FA37" s="25"/>
      <c r="FB37" s="25"/>
      <c r="FC37" s="26"/>
      <c r="FD37" s="26"/>
      <c r="FE37" s="26"/>
      <c r="FF37" s="26"/>
      <c r="FG37" s="26"/>
      <c r="FH37" s="26"/>
      <c r="FI37" s="25">
        <v>18.34</v>
      </c>
      <c r="FJ37" s="25">
        <v>2.3199999999999998</v>
      </c>
      <c r="FK37" s="25">
        <v>24.75</v>
      </c>
      <c r="FL37" s="25">
        <v>0</v>
      </c>
      <c r="FM37" s="25">
        <v>2.16</v>
      </c>
      <c r="FN37" s="25">
        <v>17.649999999999999</v>
      </c>
      <c r="FO37" s="25">
        <v>3.54</v>
      </c>
      <c r="FP37" s="25">
        <v>23.39</v>
      </c>
      <c r="FQ37" s="25">
        <v>0</v>
      </c>
      <c r="FR37" s="23" t="s">
        <v>345</v>
      </c>
      <c r="FS37" s="23" t="s">
        <v>345</v>
      </c>
      <c r="FT37" s="23"/>
      <c r="FU37" s="23" t="s">
        <v>345</v>
      </c>
      <c r="FV37" s="23" t="s">
        <v>347</v>
      </c>
      <c r="FW37" s="23" t="s">
        <v>347</v>
      </c>
      <c r="FX37" s="23" t="s">
        <v>347</v>
      </c>
      <c r="FY37" s="23" t="s">
        <v>347</v>
      </c>
      <c r="FZ37" s="23" t="s">
        <v>347</v>
      </c>
      <c r="GA37" s="23" t="s">
        <v>347</v>
      </c>
      <c r="GB37" s="23"/>
      <c r="GC37" s="23"/>
      <c r="GD37" s="23"/>
      <c r="GE37" s="23"/>
      <c r="GF37" s="23" t="s">
        <v>345</v>
      </c>
      <c r="GG37" s="23" t="s">
        <v>345</v>
      </c>
      <c r="GH37" s="23" t="s">
        <v>347</v>
      </c>
      <c r="GI37" s="23" t="s">
        <v>345</v>
      </c>
      <c r="GJ37" s="23" t="s">
        <v>345</v>
      </c>
      <c r="GK37" s="23" t="s">
        <v>347</v>
      </c>
      <c r="GL37" s="23" t="s">
        <v>345</v>
      </c>
      <c r="GM37" s="23" t="s">
        <v>347</v>
      </c>
      <c r="GN37" s="23" t="s">
        <v>347</v>
      </c>
      <c r="GO37" s="23" t="s">
        <v>347</v>
      </c>
      <c r="GP37" s="23" t="s">
        <v>347</v>
      </c>
      <c r="GQ37" s="23" t="s">
        <v>347</v>
      </c>
      <c r="GR37" s="23" t="s">
        <v>347</v>
      </c>
      <c r="GS37" s="23" t="s">
        <v>347</v>
      </c>
      <c r="GT37" s="23" t="s">
        <v>345</v>
      </c>
      <c r="GU37" s="23" t="s">
        <v>345</v>
      </c>
      <c r="GV37" s="23" t="s">
        <v>345</v>
      </c>
      <c r="GW37" s="23" t="s">
        <v>347</v>
      </c>
      <c r="GX37" s="25">
        <v>22652784.752</v>
      </c>
      <c r="GY37" s="25">
        <v>67753691.973000005</v>
      </c>
      <c r="GZ37" s="23" t="s">
        <v>348</v>
      </c>
      <c r="HA37" s="25">
        <v>0.99826000000000004</v>
      </c>
      <c r="HB37" s="25">
        <v>-24.310120000000001</v>
      </c>
      <c r="HC37" s="25">
        <v>29.91891</v>
      </c>
      <c r="HD37" s="25">
        <v>17.857140000000001</v>
      </c>
      <c r="HE37" s="25">
        <v>5.3355600000000001</v>
      </c>
      <c r="HF37" s="25">
        <v>4.1487999999999996</v>
      </c>
      <c r="HG37" s="25">
        <v>-29.664912730728343</v>
      </c>
      <c r="HH37" s="25">
        <v>-29.664912730728343</v>
      </c>
      <c r="HI37" s="25">
        <v>23.630564101580617</v>
      </c>
      <c r="HJ37" s="25">
        <v>20.36894687198707</v>
      </c>
      <c r="HK37" s="25"/>
      <c r="HL37" s="23"/>
      <c r="HM37" s="23" t="s">
        <v>384</v>
      </c>
      <c r="HN37" s="26"/>
      <c r="HO37" s="22">
        <v>6</v>
      </c>
      <c r="HP37" s="23" t="s">
        <v>345</v>
      </c>
      <c r="HQ37" s="23" t="s">
        <v>385</v>
      </c>
      <c r="HR37" s="23" t="s">
        <v>386</v>
      </c>
      <c r="HS37" s="27" t="s">
        <v>387</v>
      </c>
      <c r="HT37" s="23" t="s">
        <v>388</v>
      </c>
      <c r="HU37" s="23">
        <v>44929</v>
      </c>
      <c r="HV37" s="58" t="s">
        <v>45</v>
      </c>
    </row>
    <row r="38" spans="1:230" x14ac:dyDescent="0.25">
      <c r="A38" s="23" t="s">
        <v>439</v>
      </c>
      <c r="B38" s="23" t="s">
        <v>440</v>
      </c>
      <c r="C38" s="23" t="s">
        <v>389</v>
      </c>
      <c r="D38" s="24">
        <v>38608</v>
      </c>
      <c r="E38" s="25">
        <v>54490436</v>
      </c>
      <c r="F38" s="25">
        <v>1.2</v>
      </c>
      <c r="G38" s="25"/>
      <c r="H38" s="25">
        <v>1.01</v>
      </c>
      <c r="I38" s="24">
        <v>44887</v>
      </c>
      <c r="J38" s="26">
        <v>5</v>
      </c>
      <c r="K38" s="23" t="s">
        <v>349</v>
      </c>
      <c r="L38" s="24">
        <v>44895</v>
      </c>
      <c r="M38" s="23" t="s">
        <v>342</v>
      </c>
      <c r="N38" s="24">
        <v>44865</v>
      </c>
      <c r="O38" s="22" t="s">
        <v>344</v>
      </c>
      <c r="P38" s="25">
        <v>18.386099999999999</v>
      </c>
      <c r="Q38" s="25">
        <v>17.96</v>
      </c>
      <c r="R38" s="26">
        <v>14</v>
      </c>
      <c r="S38" s="26">
        <v>354</v>
      </c>
      <c r="T38" s="23"/>
      <c r="U38" s="25"/>
      <c r="V38" s="26"/>
      <c r="W38" s="26"/>
      <c r="X38" s="23"/>
      <c r="Y38" s="25"/>
      <c r="Z38" s="26"/>
      <c r="AA38" s="26"/>
      <c r="AB38" s="23"/>
      <c r="AC38" s="25">
        <v>5</v>
      </c>
      <c r="AD38" s="26"/>
      <c r="AE38" s="26"/>
      <c r="AF38" s="23"/>
      <c r="AG38" s="25">
        <v>6.71</v>
      </c>
      <c r="AH38" s="26"/>
      <c r="AI38" s="26"/>
      <c r="AJ38" s="23"/>
      <c r="AK38" s="25">
        <v>5.76</v>
      </c>
      <c r="AL38" s="26"/>
      <c r="AM38" s="26"/>
      <c r="AN38" s="25">
        <v>95.14631</v>
      </c>
      <c r="AO38" s="26">
        <v>34</v>
      </c>
      <c r="AP38" s="26"/>
      <c r="AQ38" s="25">
        <v>100</v>
      </c>
      <c r="AR38" s="26">
        <v>35</v>
      </c>
      <c r="AS38" s="26">
        <v>1</v>
      </c>
      <c r="AT38" s="25">
        <v>0</v>
      </c>
      <c r="AU38" s="25">
        <v>62.478059999999999</v>
      </c>
      <c r="AV38" s="25">
        <v>33.121189999999999</v>
      </c>
      <c r="AW38" s="25">
        <v>0.45646999999999999</v>
      </c>
      <c r="AX38" s="25">
        <v>3.94428</v>
      </c>
      <c r="AY38" s="25">
        <v>19.626480000000001</v>
      </c>
      <c r="AZ38" s="25"/>
      <c r="BA38" s="25"/>
      <c r="BB38" s="25">
        <v>4.34802</v>
      </c>
      <c r="BC38" s="25">
        <v>7.8072299999999997</v>
      </c>
      <c r="BD38" s="25">
        <v>6.5544399999999996</v>
      </c>
      <c r="BE38" s="26"/>
      <c r="BF38" s="26"/>
      <c r="BG38" s="26"/>
      <c r="BH38" s="25">
        <v>0</v>
      </c>
      <c r="BI38" s="26">
        <v>0</v>
      </c>
      <c r="BJ38" s="25">
        <v>0</v>
      </c>
      <c r="BK38" s="25">
        <v>0</v>
      </c>
      <c r="BL38" s="26">
        <v>0</v>
      </c>
      <c r="BM38" s="25">
        <v>3.8</v>
      </c>
      <c r="BN38" s="25">
        <v>28.040859999999999</v>
      </c>
      <c r="BO38" s="26">
        <v>10</v>
      </c>
      <c r="BP38" s="25">
        <v>27.21</v>
      </c>
      <c r="BQ38" s="25">
        <v>8.0327800000000007</v>
      </c>
      <c r="BR38" s="26">
        <v>3</v>
      </c>
      <c r="BS38" s="25">
        <v>11.84</v>
      </c>
      <c r="BT38" s="25">
        <v>0</v>
      </c>
      <c r="BU38" s="26">
        <v>0</v>
      </c>
      <c r="BV38" s="25">
        <v>1.1299999999999999</v>
      </c>
      <c r="BW38" s="25">
        <v>0</v>
      </c>
      <c r="BX38" s="26">
        <v>0</v>
      </c>
      <c r="BY38" s="25">
        <v>0</v>
      </c>
      <c r="BZ38" s="25">
        <v>0</v>
      </c>
      <c r="CA38" s="26">
        <v>0</v>
      </c>
      <c r="CB38" s="25">
        <v>0.21</v>
      </c>
      <c r="CC38" s="25">
        <v>0</v>
      </c>
      <c r="CD38" s="26">
        <v>0</v>
      </c>
      <c r="CE38" s="25">
        <v>0.46</v>
      </c>
      <c r="CF38" s="25">
        <v>0</v>
      </c>
      <c r="CG38" s="26">
        <v>0</v>
      </c>
      <c r="CH38" s="25">
        <v>1.55</v>
      </c>
      <c r="CI38" s="25">
        <v>5.5194700000000001</v>
      </c>
      <c r="CJ38" s="26">
        <v>1</v>
      </c>
      <c r="CK38" s="25">
        <v>1.88</v>
      </c>
      <c r="CL38" s="25">
        <v>0</v>
      </c>
      <c r="CM38" s="26">
        <v>0</v>
      </c>
      <c r="CN38" s="25">
        <v>0.04</v>
      </c>
      <c r="CO38" s="25">
        <v>0</v>
      </c>
      <c r="CP38" s="26">
        <v>0</v>
      </c>
      <c r="CQ38" s="25">
        <v>0.88</v>
      </c>
      <c r="CR38" s="25">
        <v>0</v>
      </c>
      <c r="CS38" s="26">
        <v>0</v>
      </c>
      <c r="CT38" s="25">
        <v>1.06</v>
      </c>
      <c r="CU38" s="25">
        <v>0</v>
      </c>
      <c r="CV38" s="26">
        <v>0</v>
      </c>
      <c r="CW38" s="25">
        <v>0.38</v>
      </c>
      <c r="CX38" s="25">
        <v>0</v>
      </c>
      <c r="CY38" s="26">
        <v>0</v>
      </c>
      <c r="CZ38" s="25">
        <v>0.38</v>
      </c>
      <c r="DA38" s="24">
        <v>44834</v>
      </c>
      <c r="DB38" s="25">
        <v>93.95</v>
      </c>
      <c r="DC38" s="22" t="s">
        <v>347</v>
      </c>
      <c r="DD38" s="25">
        <v>5.8</v>
      </c>
      <c r="DE38" s="26">
        <v>14</v>
      </c>
      <c r="DF38" s="25">
        <v>8.33</v>
      </c>
      <c r="DG38" s="25">
        <v>8.2200000000000006</v>
      </c>
      <c r="DH38" s="25">
        <v>6.19</v>
      </c>
      <c r="DI38" s="25">
        <v>8.18</v>
      </c>
      <c r="DJ38" s="26">
        <v>22</v>
      </c>
      <c r="DK38" s="25">
        <v>14.81</v>
      </c>
      <c r="DL38" s="25">
        <v>18.97</v>
      </c>
      <c r="DM38" s="25"/>
      <c r="DN38" s="25">
        <v>64.69</v>
      </c>
      <c r="DO38" s="25">
        <v>3.86</v>
      </c>
      <c r="DP38" s="25">
        <v>4.51</v>
      </c>
      <c r="DQ38" s="25">
        <v>1.94</v>
      </c>
      <c r="DR38" s="25">
        <v>2.76</v>
      </c>
      <c r="DS38" s="25"/>
      <c r="DT38" s="25"/>
      <c r="DU38" s="25">
        <v>129.16</v>
      </c>
      <c r="DV38" s="25">
        <v>154.19999999999999</v>
      </c>
      <c r="DW38" s="25">
        <v>15.39</v>
      </c>
      <c r="DX38" s="25">
        <v>12.42</v>
      </c>
      <c r="DY38" s="25">
        <v>7.44</v>
      </c>
      <c r="DZ38" s="25">
        <v>0</v>
      </c>
      <c r="EA38" s="25">
        <v>0.36</v>
      </c>
      <c r="EB38" s="25">
        <v>0</v>
      </c>
      <c r="EC38" s="25">
        <v>0</v>
      </c>
      <c r="ED38" s="25">
        <v>0</v>
      </c>
      <c r="EE38" s="25">
        <v>1.68</v>
      </c>
      <c r="EF38" s="25">
        <v>0</v>
      </c>
      <c r="EG38" s="25">
        <v>2.71</v>
      </c>
      <c r="EH38" s="25">
        <v>20.43</v>
      </c>
      <c r="EI38" s="25">
        <v>11.98</v>
      </c>
      <c r="EJ38" s="25"/>
      <c r="EK38" s="25"/>
      <c r="EL38" s="25"/>
      <c r="EM38" s="25"/>
      <c r="EN38" s="25"/>
      <c r="EO38" s="25"/>
      <c r="EP38" s="25">
        <v>10.1</v>
      </c>
      <c r="EQ38" s="25">
        <v>5.81</v>
      </c>
      <c r="ER38" s="25">
        <v>2.73</v>
      </c>
      <c r="ES38" s="25">
        <v>4.37</v>
      </c>
      <c r="ET38" s="25">
        <v>2.56</v>
      </c>
      <c r="EU38" s="25">
        <v>0.64</v>
      </c>
      <c r="EV38" s="26"/>
      <c r="EW38" s="23" t="s">
        <v>346</v>
      </c>
      <c r="EX38" s="25">
        <v>46.29</v>
      </c>
      <c r="EY38" s="25">
        <v>28.62</v>
      </c>
      <c r="EZ38" s="25">
        <v>25.09</v>
      </c>
      <c r="FA38" s="25"/>
      <c r="FB38" s="25"/>
      <c r="FC38" s="26">
        <v>21</v>
      </c>
      <c r="FD38" s="26"/>
      <c r="FE38" s="26">
        <v>18</v>
      </c>
      <c r="FF38" s="26">
        <v>39</v>
      </c>
      <c r="FG38" s="26"/>
      <c r="FH38" s="26">
        <v>41</v>
      </c>
      <c r="FI38" s="25">
        <v>15.84</v>
      </c>
      <c r="FJ38" s="25">
        <v>3.5</v>
      </c>
      <c r="FK38" s="25">
        <v>23.84</v>
      </c>
      <c r="FL38" s="25">
        <v>0</v>
      </c>
      <c r="FM38" s="25">
        <v>7.13</v>
      </c>
      <c r="FN38" s="25">
        <v>15.88</v>
      </c>
      <c r="FO38" s="25">
        <v>3.6</v>
      </c>
      <c r="FP38" s="25">
        <v>26.28</v>
      </c>
      <c r="FQ38" s="25">
        <v>0</v>
      </c>
      <c r="FR38" s="23" t="s">
        <v>345</v>
      </c>
      <c r="FS38" s="23" t="s">
        <v>345</v>
      </c>
      <c r="FT38" s="23"/>
      <c r="FU38" s="23" t="s">
        <v>345</v>
      </c>
      <c r="FV38" s="23" t="s">
        <v>347</v>
      </c>
      <c r="FW38" s="23" t="s">
        <v>347</v>
      </c>
      <c r="FX38" s="23" t="s">
        <v>347</v>
      </c>
      <c r="FY38" s="23" t="s">
        <v>347</v>
      </c>
      <c r="FZ38" s="23" t="s">
        <v>347</v>
      </c>
      <c r="GA38" s="23" t="s">
        <v>347</v>
      </c>
      <c r="GB38" s="23"/>
      <c r="GC38" s="23"/>
      <c r="GD38" s="23"/>
      <c r="GE38" s="23"/>
      <c r="GF38" s="23" t="s">
        <v>345</v>
      </c>
      <c r="GG38" s="23" t="s">
        <v>345</v>
      </c>
      <c r="GH38" s="23" t="s">
        <v>347</v>
      </c>
      <c r="GI38" s="23" t="s">
        <v>347</v>
      </c>
      <c r="GJ38" s="23" t="s">
        <v>347</v>
      </c>
      <c r="GK38" s="23" t="s">
        <v>347</v>
      </c>
      <c r="GL38" s="23" t="s">
        <v>345</v>
      </c>
      <c r="GM38" s="23" t="s">
        <v>347</v>
      </c>
      <c r="GN38" s="23" t="s">
        <v>345</v>
      </c>
      <c r="GO38" s="23" t="s">
        <v>347</v>
      </c>
      <c r="GP38" s="23" t="s">
        <v>347</v>
      </c>
      <c r="GQ38" s="23" t="s">
        <v>347</v>
      </c>
      <c r="GR38" s="23" t="s">
        <v>347</v>
      </c>
      <c r="GS38" s="23" t="s">
        <v>347</v>
      </c>
      <c r="GT38" s="23" t="s">
        <v>347</v>
      </c>
      <c r="GU38" s="23" t="s">
        <v>345</v>
      </c>
      <c r="GV38" s="23" t="s">
        <v>345</v>
      </c>
      <c r="GW38" s="23" t="s">
        <v>347</v>
      </c>
      <c r="GX38" s="25">
        <v>-4177231.2650000001</v>
      </c>
      <c r="GY38" s="25">
        <v>3525424.253</v>
      </c>
      <c r="GZ38" s="23" t="s">
        <v>348</v>
      </c>
      <c r="HA38" s="25">
        <v>1.16306</v>
      </c>
      <c r="HB38" s="25">
        <v>-18.346329999999998</v>
      </c>
      <c r="HC38" s="25">
        <v>18.095079999999999</v>
      </c>
      <c r="HD38" s="25">
        <v>28.54684</v>
      </c>
      <c r="HE38" s="25">
        <v>7.5844699999999996</v>
      </c>
      <c r="HF38" s="25">
        <v>7.3714700000000004</v>
      </c>
      <c r="HG38" s="25">
        <v>-23.019135931005763</v>
      </c>
      <c r="HH38" s="25">
        <v>-23.019135931005763</v>
      </c>
      <c r="HI38" s="25">
        <v>21.998152171463254</v>
      </c>
      <c r="HJ38" s="25">
        <v>19.474001815644797</v>
      </c>
      <c r="HK38" s="25"/>
      <c r="HL38" s="23">
        <v>371.3</v>
      </c>
      <c r="HM38" s="23" t="s">
        <v>417</v>
      </c>
      <c r="HN38" s="26"/>
      <c r="HO38" s="22">
        <v>6</v>
      </c>
      <c r="HP38" s="23" t="s">
        <v>345</v>
      </c>
      <c r="HQ38" s="23" t="s">
        <v>385</v>
      </c>
      <c r="HR38" s="23" t="s">
        <v>386</v>
      </c>
      <c r="HS38" s="27" t="s">
        <v>390</v>
      </c>
      <c r="HT38" s="23" t="s">
        <v>941</v>
      </c>
      <c r="HU38" s="23">
        <v>44929</v>
      </c>
      <c r="HV38" s="58" t="s">
        <v>839</v>
      </c>
    </row>
    <row r="39" spans="1:230" x14ac:dyDescent="0.25">
      <c r="A39" s="23" t="s">
        <v>441</v>
      </c>
      <c r="B39" s="23" t="s">
        <v>442</v>
      </c>
      <c r="C39" s="23" t="s">
        <v>475</v>
      </c>
      <c r="D39" s="24">
        <v>42676</v>
      </c>
      <c r="E39" s="25">
        <v>556242913</v>
      </c>
      <c r="F39" s="25">
        <v>2</v>
      </c>
      <c r="G39" s="25">
        <v>20</v>
      </c>
      <c r="H39" s="25">
        <v>1.91</v>
      </c>
      <c r="I39" s="24">
        <v>44874</v>
      </c>
      <c r="J39" s="26">
        <v>5</v>
      </c>
      <c r="K39" s="23" t="s">
        <v>63</v>
      </c>
      <c r="L39" s="24">
        <v>44895</v>
      </c>
      <c r="M39" s="23" t="s">
        <v>342</v>
      </c>
      <c r="N39" s="24">
        <v>44865</v>
      </c>
      <c r="O39" s="22" t="s">
        <v>351</v>
      </c>
      <c r="P39" s="25">
        <v>19.698840000000001</v>
      </c>
      <c r="Q39" s="25">
        <v>19.739999999999998</v>
      </c>
      <c r="R39" s="26">
        <v>56</v>
      </c>
      <c r="S39" s="26">
        <v>1487</v>
      </c>
      <c r="T39" s="23"/>
      <c r="U39" s="25"/>
      <c r="V39" s="26"/>
      <c r="W39" s="26"/>
      <c r="X39" s="23"/>
      <c r="Y39" s="25"/>
      <c r="Z39" s="26"/>
      <c r="AA39" s="26"/>
      <c r="AB39" s="23"/>
      <c r="AC39" s="25">
        <v>2.6</v>
      </c>
      <c r="AD39" s="26"/>
      <c r="AE39" s="26"/>
      <c r="AF39" s="23"/>
      <c r="AG39" s="25">
        <v>7.69</v>
      </c>
      <c r="AH39" s="26"/>
      <c r="AI39" s="26"/>
      <c r="AJ39" s="23"/>
      <c r="AK39" s="25">
        <v>6.22</v>
      </c>
      <c r="AL39" s="26"/>
      <c r="AM39" s="26"/>
      <c r="AN39" s="25">
        <v>99.110680000000002</v>
      </c>
      <c r="AO39" s="26">
        <v>41</v>
      </c>
      <c r="AP39" s="26"/>
      <c r="AQ39" s="25">
        <v>97.743539999999996</v>
      </c>
      <c r="AR39" s="26">
        <v>40</v>
      </c>
      <c r="AS39" s="26">
        <v>30</v>
      </c>
      <c r="AT39" s="25">
        <v>1.9764200000000001</v>
      </c>
      <c r="AU39" s="25">
        <v>42.127940000000002</v>
      </c>
      <c r="AV39" s="25">
        <v>53.874659999999999</v>
      </c>
      <c r="AW39" s="25">
        <v>2.0209899999999998</v>
      </c>
      <c r="AX39" s="25">
        <v>0</v>
      </c>
      <c r="AY39" s="25">
        <v>19.626480000000001</v>
      </c>
      <c r="AZ39" s="25"/>
      <c r="BA39" s="25"/>
      <c r="BB39" s="25">
        <v>4.34802</v>
      </c>
      <c r="BC39" s="25">
        <v>7.8072299999999997</v>
      </c>
      <c r="BD39" s="25">
        <v>6.5544399999999996</v>
      </c>
      <c r="BE39" s="26"/>
      <c r="BF39" s="26"/>
      <c r="BG39" s="26"/>
      <c r="BH39" s="25">
        <v>0</v>
      </c>
      <c r="BI39" s="26">
        <v>0</v>
      </c>
      <c r="BJ39" s="25">
        <v>0</v>
      </c>
      <c r="BK39" s="25">
        <v>0</v>
      </c>
      <c r="BL39" s="26">
        <v>0</v>
      </c>
      <c r="BM39" s="25">
        <v>3.8</v>
      </c>
      <c r="BN39" s="25">
        <v>36.072420000000001</v>
      </c>
      <c r="BO39" s="26">
        <v>9</v>
      </c>
      <c r="BP39" s="25">
        <v>27.21</v>
      </c>
      <c r="BQ39" s="25">
        <v>33.965940000000003</v>
      </c>
      <c r="BR39" s="26">
        <v>6</v>
      </c>
      <c r="BS39" s="25">
        <v>11.84</v>
      </c>
      <c r="BT39" s="25">
        <v>0</v>
      </c>
      <c r="BU39" s="26">
        <v>0</v>
      </c>
      <c r="BV39" s="25">
        <v>1.1299999999999999</v>
      </c>
      <c r="BW39" s="25">
        <v>0</v>
      </c>
      <c r="BX39" s="26">
        <v>0</v>
      </c>
      <c r="BY39" s="25">
        <v>0</v>
      </c>
      <c r="BZ39" s="25">
        <v>4.19123</v>
      </c>
      <c r="CA39" s="26">
        <v>1</v>
      </c>
      <c r="CB39" s="25">
        <v>0.21</v>
      </c>
      <c r="CC39" s="25">
        <v>0</v>
      </c>
      <c r="CD39" s="26">
        <v>0</v>
      </c>
      <c r="CE39" s="25">
        <v>0.46</v>
      </c>
      <c r="CF39" s="25">
        <v>0</v>
      </c>
      <c r="CG39" s="26">
        <v>0</v>
      </c>
      <c r="CH39" s="25">
        <v>1.55</v>
      </c>
      <c r="CI39" s="25">
        <v>0</v>
      </c>
      <c r="CJ39" s="26">
        <v>0</v>
      </c>
      <c r="CK39" s="25">
        <v>1.88</v>
      </c>
      <c r="CL39" s="25">
        <v>0</v>
      </c>
      <c r="CM39" s="26">
        <v>0</v>
      </c>
      <c r="CN39" s="25">
        <v>0.04</v>
      </c>
      <c r="CO39" s="25">
        <v>0</v>
      </c>
      <c r="CP39" s="26">
        <v>0</v>
      </c>
      <c r="CQ39" s="25">
        <v>0.88</v>
      </c>
      <c r="CR39" s="25">
        <v>0</v>
      </c>
      <c r="CS39" s="26">
        <v>0</v>
      </c>
      <c r="CT39" s="25">
        <v>1.06</v>
      </c>
      <c r="CU39" s="25">
        <v>0</v>
      </c>
      <c r="CV39" s="26">
        <v>0</v>
      </c>
      <c r="CW39" s="25">
        <v>0.38</v>
      </c>
      <c r="CX39" s="25">
        <v>0</v>
      </c>
      <c r="CY39" s="26">
        <v>0</v>
      </c>
      <c r="CZ39" s="25">
        <v>0.38</v>
      </c>
      <c r="DA39" s="24">
        <v>44834</v>
      </c>
      <c r="DB39" s="25">
        <v>86.53</v>
      </c>
      <c r="DC39" s="22" t="s">
        <v>345</v>
      </c>
      <c r="DD39" s="25">
        <v>5.31</v>
      </c>
      <c r="DE39" s="26">
        <v>17</v>
      </c>
      <c r="DF39" s="25">
        <v>8.1</v>
      </c>
      <c r="DG39" s="25">
        <v>8.33</v>
      </c>
      <c r="DH39" s="25">
        <v>5.82</v>
      </c>
      <c r="DI39" s="25">
        <v>7.97</v>
      </c>
      <c r="DJ39" s="26">
        <v>22</v>
      </c>
      <c r="DK39" s="25">
        <v>11.94</v>
      </c>
      <c r="DL39" s="25">
        <v>17.420000000000002</v>
      </c>
      <c r="DM39" s="25">
        <v>60.04</v>
      </c>
      <c r="DN39" s="25">
        <v>62.45</v>
      </c>
      <c r="DO39" s="25">
        <v>3.65</v>
      </c>
      <c r="DP39" s="25">
        <v>4.8499999999999996</v>
      </c>
      <c r="DQ39" s="25">
        <v>0.6</v>
      </c>
      <c r="DR39" s="25">
        <v>2.36</v>
      </c>
      <c r="DS39" s="25"/>
      <c r="DT39" s="25"/>
      <c r="DU39" s="25">
        <v>35.18</v>
      </c>
      <c r="DV39" s="25">
        <v>170.76</v>
      </c>
      <c r="DW39" s="25">
        <v>0</v>
      </c>
      <c r="DX39" s="25">
        <v>0</v>
      </c>
      <c r="DY39" s="25">
        <v>6.51</v>
      </c>
      <c r="DZ39" s="25">
        <v>0</v>
      </c>
      <c r="EA39" s="25">
        <v>0.23</v>
      </c>
      <c r="EB39" s="25">
        <v>0</v>
      </c>
      <c r="EC39" s="25">
        <v>0</v>
      </c>
      <c r="ED39" s="25">
        <v>0</v>
      </c>
      <c r="EE39" s="25">
        <v>1.2</v>
      </c>
      <c r="EF39" s="25">
        <v>0</v>
      </c>
      <c r="EG39" s="25">
        <v>2.08</v>
      </c>
      <c r="EH39" s="25">
        <v>3.71</v>
      </c>
      <c r="EI39" s="25">
        <v>8.73</v>
      </c>
      <c r="EJ39" s="25"/>
      <c r="EK39" s="25"/>
      <c r="EL39" s="25"/>
      <c r="EM39" s="25"/>
      <c r="EN39" s="25"/>
      <c r="EO39" s="25"/>
      <c r="EP39" s="25">
        <v>0</v>
      </c>
      <c r="EQ39" s="25">
        <v>3.55</v>
      </c>
      <c r="ER39" s="25">
        <v>0</v>
      </c>
      <c r="ES39" s="25">
        <v>3.45</v>
      </c>
      <c r="ET39" s="25">
        <v>0</v>
      </c>
      <c r="EU39" s="25">
        <v>1.29</v>
      </c>
      <c r="EV39" s="26"/>
      <c r="EW39" s="23" t="s">
        <v>346</v>
      </c>
      <c r="EX39" s="25">
        <v>18.989999999999998</v>
      </c>
      <c r="EY39" s="25">
        <v>69.22</v>
      </c>
      <c r="EZ39" s="25">
        <v>11.79</v>
      </c>
      <c r="FA39" s="25"/>
      <c r="FB39" s="25"/>
      <c r="FC39" s="26">
        <v>11</v>
      </c>
      <c r="FD39" s="26">
        <v>38</v>
      </c>
      <c r="FE39" s="26">
        <v>23</v>
      </c>
      <c r="FF39" s="26">
        <v>11</v>
      </c>
      <c r="FG39" s="26"/>
      <c r="FH39" s="26">
        <v>6</v>
      </c>
      <c r="FI39" s="25">
        <v>19.52</v>
      </c>
      <c r="FJ39" s="25">
        <v>3</v>
      </c>
      <c r="FK39" s="25">
        <v>27.59</v>
      </c>
      <c r="FL39" s="25">
        <v>0</v>
      </c>
      <c r="FM39" s="25">
        <v>5.76</v>
      </c>
      <c r="FN39" s="25">
        <v>18.989999999999998</v>
      </c>
      <c r="FO39" s="25">
        <v>2.66</v>
      </c>
      <c r="FP39" s="25">
        <v>25.62</v>
      </c>
      <c r="FQ39" s="25">
        <v>0</v>
      </c>
      <c r="FR39" s="23" t="s">
        <v>345</v>
      </c>
      <c r="FS39" s="23" t="s">
        <v>345</v>
      </c>
      <c r="FT39" s="23"/>
      <c r="FU39" s="23" t="s">
        <v>345</v>
      </c>
      <c r="FV39" s="23" t="s">
        <v>347</v>
      </c>
      <c r="FW39" s="23" t="s">
        <v>347</v>
      </c>
      <c r="FX39" s="23" t="s">
        <v>347</v>
      </c>
      <c r="FY39" s="23" t="s">
        <v>347</v>
      </c>
      <c r="FZ39" s="23" t="s">
        <v>347</v>
      </c>
      <c r="GA39" s="23" t="s">
        <v>347</v>
      </c>
      <c r="GB39" s="23"/>
      <c r="GC39" s="23"/>
      <c r="GD39" s="23"/>
      <c r="GE39" s="23"/>
      <c r="GF39" s="23" t="s">
        <v>345</v>
      </c>
      <c r="GG39" s="23" t="s">
        <v>345</v>
      </c>
      <c r="GH39" s="23" t="s">
        <v>347</v>
      </c>
      <c r="GI39" s="23" t="s">
        <v>347</v>
      </c>
      <c r="GJ39" s="23" t="s">
        <v>347</v>
      </c>
      <c r="GK39" s="23" t="s">
        <v>347</v>
      </c>
      <c r="GL39" s="23" t="s">
        <v>345</v>
      </c>
      <c r="GM39" s="23" t="s">
        <v>347</v>
      </c>
      <c r="GN39" s="23" t="s">
        <v>347</v>
      </c>
      <c r="GO39" s="23" t="s">
        <v>347</v>
      </c>
      <c r="GP39" s="23" t="s">
        <v>347</v>
      </c>
      <c r="GQ39" s="23" t="s">
        <v>347</v>
      </c>
      <c r="GR39" s="23" t="s">
        <v>347</v>
      </c>
      <c r="GS39" s="23" t="s">
        <v>347</v>
      </c>
      <c r="GT39" s="23" t="s">
        <v>347</v>
      </c>
      <c r="GU39" s="23" t="s">
        <v>347</v>
      </c>
      <c r="GV39" s="23" t="s">
        <v>347</v>
      </c>
      <c r="GW39" s="23" t="s">
        <v>347</v>
      </c>
      <c r="GX39" s="25">
        <v>-6554152.4380000001</v>
      </c>
      <c r="GY39" s="25">
        <v>3644196.74</v>
      </c>
      <c r="GZ39" s="23" t="s">
        <v>348</v>
      </c>
      <c r="HA39" s="25">
        <v>1.7650999999999999</v>
      </c>
      <c r="HB39" s="25">
        <v>-33.278500000000001</v>
      </c>
      <c r="HC39" s="25">
        <v>38.628590000000003</v>
      </c>
      <c r="HD39" s="25">
        <v>30.24166</v>
      </c>
      <c r="HE39" s="25">
        <v>6.8698800000000002</v>
      </c>
      <c r="HF39" s="25">
        <v>8.0596399999999999</v>
      </c>
      <c r="HG39" s="25">
        <v>-36.9462040691974</v>
      </c>
      <c r="HH39" s="25">
        <v>-36.946204069197385</v>
      </c>
      <c r="HI39" s="25">
        <v>22.514935104764376</v>
      </c>
      <c r="HJ39" s="25">
        <v>18.966230006150479</v>
      </c>
      <c r="HK39" s="25"/>
      <c r="HL39" s="23">
        <v>5.79</v>
      </c>
      <c r="HM39" s="23" t="s">
        <v>942</v>
      </c>
      <c r="HN39" s="26"/>
      <c r="HO39" s="22">
        <v>6</v>
      </c>
      <c r="HP39" s="23" t="s">
        <v>345</v>
      </c>
      <c r="HQ39" s="23" t="s">
        <v>385</v>
      </c>
      <c r="HR39" s="23" t="s">
        <v>386</v>
      </c>
      <c r="HS39" s="27" t="s">
        <v>387</v>
      </c>
      <c r="HT39" s="23" t="s">
        <v>443</v>
      </c>
      <c r="HU39" s="23">
        <v>44929</v>
      </c>
      <c r="HV39" s="58" t="s">
        <v>840</v>
      </c>
    </row>
    <row r="40" spans="1:230" x14ac:dyDescent="0.25">
      <c r="A40" s="23" t="s">
        <v>444</v>
      </c>
      <c r="B40" s="23" t="s">
        <v>445</v>
      </c>
      <c r="C40" s="23" t="s">
        <v>446</v>
      </c>
      <c r="D40" s="24">
        <v>41088</v>
      </c>
      <c r="E40" s="25">
        <v>861594570</v>
      </c>
      <c r="F40" s="25"/>
      <c r="G40" s="25">
        <v>15</v>
      </c>
      <c r="H40" s="25">
        <v>2.1</v>
      </c>
      <c r="I40" s="24">
        <v>44669</v>
      </c>
      <c r="J40" s="26">
        <v>3</v>
      </c>
      <c r="K40" s="23" t="s">
        <v>96</v>
      </c>
      <c r="L40" s="24">
        <v>44834</v>
      </c>
      <c r="M40" s="23" t="s">
        <v>358</v>
      </c>
      <c r="N40" s="24">
        <v>44865</v>
      </c>
      <c r="O40" s="22" t="s">
        <v>344</v>
      </c>
      <c r="P40" s="25">
        <v>23.42127</v>
      </c>
      <c r="Q40" s="25">
        <v>24.13</v>
      </c>
      <c r="R40" s="26">
        <v>40</v>
      </c>
      <c r="S40" s="26">
        <v>717</v>
      </c>
      <c r="T40" s="23"/>
      <c r="U40" s="25"/>
      <c r="V40" s="26"/>
      <c r="W40" s="26"/>
      <c r="X40" s="23"/>
      <c r="Y40" s="25"/>
      <c r="Z40" s="26"/>
      <c r="AA40" s="26"/>
      <c r="AB40" s="23"/>
      <c r="AC40" s="25">
        <v>5.3</v>
      </c>
      <c r="AD40" s="26"/>
      <c r="AE40" s="26"/>
      <c r="AF40" s="23"/>
      <c r="AG40" s="25">
        <v>9.09</v>
      </c>
      <c r="AH40" s="26"/>
      <c r="AI40" s="26"/>
      <c r="AJ40" s="23"/>
      <c r="AK40" s="25">
        <v>8.5299999999999994</v>
      </c>
      <c r="AL40" s="26"/>
      <c r="AM40" s="26"/>
      <c r="AN40" s="25">
        <v>98.422960000000003</v>
      </c>
      <c r="AO40" s="26">
        <v>67</v>
      </c>
      <c r="AP40" s="26"/>
      <c r="AQ40" s="25">
        <v>100</v>
      </c>
      <c r="AR40" s="26">
        <v>68</v>
      </c>
      <c r="AS40" s="26">
        <v>6</v>
      </c>
      <c r="AT40" s="25">
        <v>0</v>
      </c>
      <c r="AU40" s="25">
        <v>34.314219999999999</v>
      </c>
      <c r="AV40" s="25">
        <v>50.841850000000001</v>
      </c>
      <c r="AW40" s="25">
        <v>10.45598</v>
      </c>
      <c r="AX40" s="25">
        <v>4.38795</v>
      </c>
      <c r="AY40" s="25">
        <v>24.711030000000001</v>
      </c>
      <c r="AZ40" s="25"/>
      <c r="BA40" s="25"/>
      <c r="BB40" s="25">
        <v>5.1389300000000002</v>
      </c>
      <c r="BC40" s="25">
        <v>8.6007200000000008</v>
      </c>
      <c r="BD40" s="25">
        <v>7.7406699999999997</v>
      </c>
      <c r="BE40" s="26"/>
      <c r="BF40" s="26"/>
      <c r="BG40" s="26"/>
      <c r="BH40" s="25">
        <v>0</v>
      </c>
      <c r="BI40" s="26">
        <v>0</v>
      </c>
      <c r="BJ40" s="25">
        <v>0</v>
      </c>
      <c r="BK40" s="25">
        <v>1.63723</v>
      </c>
      <c r="BL40" s="26">
        <v>1</v>
      </c>
      <c r="BM40" s="25">
        <v>1.57</v>
      </c>
      <c r="BN40" s="25">
        <v>4.03057</v>
      </c>
      <c r="BO40" s="26">
        <v>5</v>
      </c>
      <c r="BP40" s="25">
        <v>5.23</v>
      </c>
      <c r="BQ40" s="25">
        <v>4.7883300000000002</v>
      </c>
      <c r="BR40" s="26">
        <v>4</v>
      </c>
      <c r="BS40" s="25">
        <v>4.66</v>
      </c>
      <c r="BT40" s="25">
        <v>1.5933299999999999</v>
      </c>
      <c r="BU40" s="26">
        <v>1</v>
      </c>
      <c r="BV40" s="25">
        <v>0.19</v>
      </c>
      <c r="BW40" s="25">
        <v>0</v>
      </c>
      <c r="BX40" s="26">
        <v>0</v>
      </c>
      <c r="BY40" s="25">
        <v>0</v>
      </c>
      <c r="BZ40" s="25">
        <v>0</v>
      </c>
      <c r="CA40" s="26">
        <v>0</v>
      </c>
      <c r="CB40" s="25">
        <v>0.37</v>
      </c>
      <c r="CC40" s="25">
        <v>0</v>
      </c>
      <c r="CD40" s="26">
        <v>0</v>
      </c>
      <c r="CE40" s="25">
        <v>0.05</v>
      </c>
      <c r="CF40" s="25">
        <v>0</v>
      </c>
      <c r="CG40" s="26">
        <v>0</v>
      </c>
      <c r="CH40" s="25">
        <v>0.24</v>
      </c>
      <c r="CI40" s="25">
        <v>0</v>
      </c>
      <c r="CJ40" s="26">
        <v>0</v>
      </c>
      <c r="CK40" s="25">
        <v>0.15</v>
      </c>
      <c r="CL40" s="25">
        <v>0</v>
      </c>
      <c r="CM40" s="26">
        <v>0</v>
      </c>
      <c r="CN40" s="25">
        <v>0.39</v>
      </c>
      <c r="CO40" s="25">
        <v>0</v>
      </c>
      <c r="CP40" s="26">
        <v>0</v>
      </c>
      <c r="CQ40" s="25">
        <v>0.16</v>
      </c>
      <c r="CR40" s="25">
        <v>0</v>
      </c>
      <c r="CS40" s="26">
        <v>0</v>
      </c>
      <c r="CT40" s="25">
        <v>0.13</v>
      </c>
      <c r="CU40" s="25">
        <v>0</v>
      </c>
      <c r="CV40" s="26">
        <v>0</v>
      </c>
      <c r="CW40" s="25">
        <v>1.04</v>
      </c>
      <c r="CX40" s="25">
        <v>0</v>
      </c>
      <c r="CY40" s="26">
        <v>0</v>
      </c>
      <c r="CZ40" s="25">
        <v>0.31</v>
      </c>
      <c r="DA40" s="24">
        <v>44834</v>
      </c>
      <c r="DB40" s="25">
        <v>95.11</v>
      </c>
      <c r="DC40" s="22" t="s">
        <v>347</v>
      </c>
      <c r="DD40" s="25">
        <v>10.58</v>
      </c>
      <c r="DE40" s="26">
        <v>46</v>
      </c>
      <c r="DF40" s="25">
        <v>10.71</v>
      </c>
      <c r="DG40" s="25">
        <v>12.44</v>
      </c>
      <c r="DH40" s="25">
        <v>9.66</v>
      </c>
      <c r="DI40" s="25">
        <v>10.66</v>
      </c>
      <c r="DJ40" s="26">
        <v>31</v>
      </c>
      <c r="DK40" s="25">
        <v>17.559999999999999</v>
      </c>
      <c r="DL40" s="25">
        <v>17.64</v>
      </c>
      <c r="DM40" s="25">
        <v>42.94</v>
      </c>
      <c r="DN40" s="25">
        <v>42.59</v>
      </c>
      <c r="DO40" s="25">
        <v>5.71</v>
      </c>
      <c r="DP40" s="25">
        <v>6.04</v>
      </c>
      <c r="DQ40" s="25">
        <v>2.98</v>
      </c>
      <c r="DR40" s="25">
        <v>1.98</v>
      </c>
      <c r="DS40" s="25"/>
      <c r="DT40" s="25"/>
      <c r="DU40" s="25">
        <v>125.77</v>
      </c>
      <c r="DV40" s="25">
        <v>246.48</v>
      </c>
      <c r="DW40" s="25">
        <v>9.26</v>
      </c>
      <c r="DX40" s="25">
        <v>7.15</v>
      </c>
      <c r="DY40" s="25">
        <v>5.27</v>
      </c>
      <c r="DZ40" s="25">
        <v>0</v>
      </c>
      <c r="EA40" s="25">
        <v>0.38</v>
      </c>
      <c r="EB40" s="25">
        <v>0</v>
      </c>
      <c r="EC40" s="25">
        <v>0.13</v>
      </c>
      <c r="ED40" s="25">
        <v>3.96</v>
      </c>
      <c r="EE40" s="25">
        <v>0.59</v>
      </c>
      <c r="EF40" s="25">
        <v>0</v>
      </c>
      <c r="EG40" s="25">
        <v>0.19</v>
      </c>
      <c r="EH40" s="25">
        <v>11.73</v>
      </c>
      <c r="EI40" s="25">
        <v>9.5299999999999994</v>
      </c>
      <c r="EJ40" s="25"/>
      <c r="EK40" s="25"/>
      <c r="EL40" s="25"/>
      <c r="EM40" s="25"/>
      <c r="EN40" s="25"/>
      <c r="EO40" s="25"/>
      <c r="EP40" s="25">
        <v>3.72</v>
      </c>
      <c r="EQ40" s="25">
        <v>1.78</v>
      </c>
      <c r="ER40" s="25">
        <v>9.26</v>
      </c>
      <c r="ES40" s="25">
        <v>3.73</v>
      </c>
      <c r="ET40" s="25">
        <v>0</v>
      </c>
      <c r="EU40" s="25">
        <v>0.14000000000000001</v>
      </c>
      <c r="EV40" s="26"/>
      <c r="EW40" s="23" t="s">
        <v>353</v>
      </c>
      <c r="EX40" s="25">
        <v>17.13</v>
      </c>
      <c r="EY40" s="25">
        <v>41.02</v>
      </c>
      <c r="EZ40" s="25">
        <v>35.770000000000003</v>
      </c>
      <c r="FA40" s="25">
        <v>6.07</v>
      </c>
      <c r="FB40" s="25"/>
      <c r="FC40" s="26">
        <v>46</v>
      </c>
      <c r="FD40" s="26">
        <v>56</v>
      </c>
      <c r="FE40" s="26">
        <v>38</v>
      </c>
      <c r="FF40" s="26">
        <v>86</v>
      </c>
      <c r="FG40" s="26"/>
      <c r="FH40" s="26">
        <v>23</v>
      </c>
      <c r="FI40" s="25">
        <v>22.45</v>
      </c>
      <c r="FJ40" s="25">
        <v>3.11</v>
      </c>
      <c r="FK40" s="25">
        <v>30.24</v>
      </c>
      <c r="FL40" s="25">
        <v>0</v>
      </c>
      <c r="FM40" s="25">
        <v>5.21</v>
      </c>
      <c r="FN40" s="25">
        <v>21.54</v>
      </c>
      <c r="FO40" s="25">
        <v>3.35</v>
      </c>
      <c r="FP40" s="25">
        <v>29.56</v>
      </c>
      <c r="FQ40" s="25">
        <v>0</v>
      </c>
      <c r="FR40" s="23" t="s">
        <v>345</v>
      </c>
      <c r="FS40" s="23" t="s">
        <v>345</v>
      </c>
      <c r="FT40" s="23"/>
      <c r="FU40" s="23" t="s">
        <v>347</v>
      </c>
      <c r="FV40" s="23" t="s">
        <v>347</v>
      </c>
      <c r="FW40" s="23" t="s">
        <v>347</v>
      </c>
      <c r="FX40" s="23" t="s">
        <v>347</v>
      </c>
      <c r="FY40" s="23" t="s">
        <v>347</v>
      </c>
      <c r="FZ40" s="23" t="s">
        <v>347</v>
      </c>
      <c r="GA40" s="23" t="s">
        <v>347</v>
      </c>
      <c r="GB40" s="23"/>
      <c r="GC40" s="23"/>
      <c r="GD40" s="23"/>
      <c r="GE40" s="23"/>
      <c r="GF40" s="23" t="s">
        <v>345</v>
      </c>
      <c r="GG40" s="23" t="s">
        <v>345</v>
      </c>
      <c r="GH40" s="23" t="s">
        <v>347</v>
      </c>
      <c r="GI40" s="23" t="s">
        <v>347</v>
      </c>
      <c r="GJ40" s="23" t="s">
        <v>347</v>
      </c>
      <c r="GK40" s="23" t="s">
        <v>347</v>
      </c>
      <c r="GL40" s="23" t="s">
        <v>347</v>
      </c>
      <c r="GM40" s="23" t="s">
        <v>347</v>
      </c>
      <c r="GN40" s="23" t="s">
        <v>347</v>
      </c>
      <c r="GO40" s="23" t="s">
        <v>347</v>
      </c>
      <c r="GP40" s="23" t="s">
        <v>347</v>
      </c>
      <c r="GQ40" s="23" t="s">
        <v>347</v>
      </c>
      <c r="GR40" s="23" t="s">
        <v>347</v>
      </c>
      <c r="GS40" s="23" t="s">
        <v>347</v>
      </c>
      <c r="GT40" s="23" t="s">
        <v>347</v>
      </c>
      <c r="GU40" s="23" t="s">
        <v>347</v>
      </c>
      <c r="GV40" s="23" t="s">
        <v>347</v>
      </c>
      <c r="GW40" s="23" t="s">
        <v>347</v>
      </c>
      <c r="GX40" s="25">
        <v>-49734367.120999999</v>
      </c>
      <c r="GY40" s="25">
        <v>-311038785.65399998</v>
      </c>
      <c r="GZ40" s="23" t="s">
        <v>348</v>
      </c>
      <c r="HA40" s="25">
        <v>1.41229</v>
      </c>
      <c r="HB40" s="25">
        <v>-26.34028</v>
      </c>
      <c r="HC40" s="25">
        <v>0.98138999999999998</v>
      </c>
      <c r="HD40" s="25">
        <v>22.214089999999999</v>
      </c>
      <c r="HE40" s="25">
        <v>-3.13388</v>
      </c>
      <c r="HF40" s="25">
        <v>-1.28986</v>
      </c>
      <c r="HG40" s="25">
        <v>-34.737690084523344</v>
      </c>
      <c r="HH40" s="25">
        <v>-34.737690084523329</v>
      </c>
      <c r="HI40" s="25">
        <v>18.274579301479235</v>
      </c>
      <c r="HJ40" s="25">
        <v>16.714039462599363</v>
      </c>
      <c r="HK40" s="25"/>
      <c r="HL40" s="23"/>
      <c r="HM40" s="23" t="s">
        <v>447</v>
      </c>
      <c r="HN40" s="26"/>
      <c r="HO40" s="22">
        <v>6</v>
      </c>
      <c r="HP40" s="23" t="s">
        <v>345</v>
      </c>
      <c r="HQ40" s="23" t="s">
        <v>385</v>
      </c>
      <c r="HR40" s="23" t="s">
        <v>386</v>
      </c>
      <c r="HS40" s="27" t="s">
        <v>387</v>
      </c>
      <c r="HT40" s="23" t="s">
        <v>448</v>
      </c>
      <c r="HU40" s="23">
        <v>44929</v>
      </c>
      <c r="HV40" s="58" t="s">
        <v>841</v>
      </c>
    </row>
    <row r="41" spans="1:230" x14ac:dyDescent="0.25">
      <c r="A41" s="23"/>
      <c r="B41" s="23"/>
      <c r="C41" s="23"/>
      <c r="D41" s="24"/>
      <c r="E41" s="25"/>
      <c r="F41" s="25"/>
      <c r="G41" s="25"/>
      <c r="H41" s="25"/>
      <c r="I41" s="24"/>
      <c r="J41" s="26"/>
      <c r="K41" s="23"/>
      <c r="L41" s="24"/>
      <c r="M41" s="23"/>
      <c r="N41" s="24"/>
      <c r="O41" s="22"/>
      <c r="P41" s="25"/>
      <c r="Q41" s="25"/>
      <c r="R41" s="26"/>
      <c r="S41" s="26"/>
      <c r="T41" s="23"/>
      <c r="U41" s="25"/>
      <c r="V41" s="26"/>
      <c r="W41" s="26"/>
      <c r="X41" s="23"/>
      <c r="Y41" s="25"/>
      <c r="Z41" s="26"/>
      <c r="AA41" s="26"/>
      <c r="AB41" s="23"/>
      <c r="AC41" s="25"/>
      <c r="AD41" s="26"/>
      <c r="AE41" s="26"/>
      <c r="AF41" s="23"/>
      <c r="AG41" s="25"/>
      <c r="AH41" s="26"/>
      <c r="AI41" s="26"/>
      <c r="AJ41" s="23"/>
      <c r="AK41" s="25"/>
      <c r="AL41" s="26"/>
      <c r="AM41" s="26"/>
      <c r="AN41" s="25"/>
      <c r="AO41" s="26"/>
      <c r="AP41" s="26"/>
      <c r="AQ41" s="25"/>
      <c r="AR41" s="26"/>
      <c r="AS41" s="26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6"/>
      <c r="BF41" s="26"/>
      <c r="BG41" s="26"/>
      <c r="BH41" s="25"/>
      <c r="BI41" s="26"/>
      <c r="BJ41" s="25"/>
      <c r="BK41" s="25"/>
      <c r="BL41" s="26"/>
      <c r="BM41" s="25"/>
      <c r="BN41" s="25"/>
      <c r="BO41" s="26"/>
      <c r="BP41" s="25"/>
      <c r="BQ41" s="25"/>
      <c r="BR41" s="26"/>
      <c r="BS41" s="25"/>
      <c r="BT41" s="25"/>
      <c r="BU41" s="26"/>
      <c r="BV41" s="25"/>
      <c r="BW41" s="25"/>
      <c r="BX41" s="26"/>
      <c r="BY41" s="25"/>
      <c r="BZ41" s="25"/>
      <c r="CA41" s="26"/>
      <c r="CB41" s="25"/>
      <c r="CC41" s="25"/>
      <c r="CD41" s="26"/>
      <c r="CE41" s="25"/>
      <c r="CF41" s="25"/>
      <c r="CG41" s="26"/>
      <c r="CH41" s="25"/>
      <c r="CI41" s="25"/>
      <c r="CJ41" s="26"/>
      <c r="CK41" s="25"/>
      <c r="CL41" s="25"/>
      <c r="CM41" s="26"/>
      <c r="CN41" s="25"/>
      <c r="CO41" s="25"/>
      <c r="CP41" s="26"/>
      <c r="CQ41" s="25"/>
      <c r="CR41" s="25"/>
      <c r="CS41" s="26"/>
      <c r="CT41" s="25"/>
      <c r="CU41" s="25"/>
      <c r="CV41" s="26"/>
      <c r="CW41" s="25"/>
      <c r="CX41" s="25"/>
      <c r="CY41" s="26"/>
      <c r="CZ41" s="25"/>
      <c r="DA41" s="24"/>
      <c r="DB41" s="25"/>
      <c r="DC41" s="22"/>
      <c r="DD41" s="25"/>
      <c r="DE41" s="26"/>
      <c r="DF41" s="25"/>
      <c r="DG41" s="25"/>
      <c r="DH41" s="25"/>
      <c r="DI41" s="25"/>
      <c r="DJ41" s="26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6"/>
      <c r="EW41" s="23"/>
      <c r="EX41" s="25"/>
      <c r="EY41" s="25"/>
      <c r="EZ41" s="25"/>
      <c r="FA41" s="25"/>
      <c r="FB41" s="25"/>
      <c r="FC41" s="26"/>
      <c r="FD41" s="26"/>
      <c r="FE41" s="26"/>
      <c r="FF41" s="26"/>
      <c r="FG41" s="26"/>
      <c r="FH41" s="26"/>
      <c r="FI41" s="25"/>
      <c r="FJ41" s="25"/>
      <c r="FK41" s="25"/>
      <c r="FL41" s="25"/>
      <c r="FM41" s="25"/>
      <c r="FN41" s="25"/>
      <c r="FO41" s="25"/>
      <c r="FP41" s="25"/>
      <c r="FQ41" s="25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5"/>
      <c r="GY41" s="25"/>
      <c r="GZ41" s="23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3"/>
      <c r="HM41" s="23"/>
      <c r="HN41" s="26"/>
      <c r="HO41" s="22"/>
      <c r="HP41" s="23"/>
      <c r="HQ41" s="23"/>
      <c r="HR41" s="23"/>
      <c r="HS41" s="27"/>
      <c r="HT41" s="23"/>
      <c r="HU41" s="23"/>
      <c r="HV41" s="58"/>
    </row>
    <row r="42" spans="1:230" x14ac:dyDescent="0.25">
      <c r="A42" s="23"/>
      <c r="B42" s="23"/>
      <c r="C42" s="23"/>
      <c r="D42" s="24"/>
      <c r="E42" s="25"/>
      <c r="F42" s="25"/>
      <c r="G42" s="25"/>
      <c r="H42" s="25"/>
      <c r="I42" s="24"/>
      <c r="J42" s="26"/>
      <c r="K42" s="23"/>
      <c r="L42" s="24"/>
      <c r="M42" s="23"/>
      <c r="N42" s="24"/>
      <c r="O42" s="22"/>
      <c r="P42" s="25"/>
      <c r="Q42" s="25"/>
      <c r="R42" s="26"/>
      <c r="S42" s="26"/>
      <c r="T42" s="23"/>
      <c r="U42" s="25"/>
      <c r="V42" s="26"/>
      <c r="W42" s="26"/>
      <c r="X42" s="23"/>
      <c r="Y42" s="25"/>
      <c r="Z42" s="26"/>
      <c r="AA42" s="26"/>
      <c r="AB42" s="23"/>
      <c r="AC42" s="25"/>
      <c r="AD42" s="26"/>
      <c r="AE42" s="26"/>
      <c r="AF42" s="23"/>
      <c r="AG42" s="25"/>
      <c r="AH42" s="26"/>
      <c r="AI42" s="26"/>
      <c r="AJ42" s="23"/>
      <c r="AK42" s="25"/>
      <c r="AL42" s="26"/>
      <c r="AM42" s="26"/>
      <c r="AN42" s="25"/>
      <c r="AO42" s="26"/>
      <c r="AP42" s="26"/>
      <c r="AQ42" s="25"/>
      <c r="AR42" s="26"/>
      <c r="AS42" s="26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6"/>
      <c r="BF42" s="26"/>
      <c r="BG42" s="26"/>
      <c r="BH42" s="25"/>
      <c r="BI42" s="26"/>
      <c r="BJ42" s="25"/>
      <c r="BK42" s="25"/>
      <c r="BL42" s="26"/>
      <c r="BM42" s="25"/>
      <c r="BN42" s="25"/>
      <c r="BO42" s="26"/>
      <c r="BP42" s="25"/>
      <c r="BQ42" s="25"/>
      <c r="BR42" s="26"/>
      <c r="BS42" s="25"/>
      <c r="BT42" s="25"/>
      <c r="BU42" s="26"/>
      <c r="BV42" s="25"/>
      <c r="BW42" s="25"/>
      <c r="BX42" s="26"/>
      <c r="BY42" s="25"/>
      <c r="BZ42" s="25"/>
      <c r="CA42" s="26"/>
      <c r="CB42" s="25"/>
      <c r="CC42" s="25"/>
      <c r="CD42" s="26"/>
      <c r="CE42" s="25"/>
      <c r="CF42" s="25"/>
      <c r="CG42" s="26"/>
      <c r="CH42" s="25"/>
      <c r="CI42" s="25"/>
      <c r="CJ42" s="26"/>
      <c r="CK42" s="25"/>
      <c r="CL42" s="25"/>
      <c r="CM42" s="26"/>
      <c r="CN42" s="25"/>
      <c r="CO42" s="25"/>
      <c r="CP42" s="26"/>
      <c r="CQ42" s="25"/>
      <c r="CR42" s="25"/>
      <c r="CS42" s="26"/>
      <c r="CT42" s="25"/>
      <c r="CU42" s="25"/>
      <c r="CV42" s="26"/>
      <c r="CW42" s="25"/>
      <c r="CX42" s="25"/>
      <c r="CY42" s="26"/>
      <c r="CZ42" s="25"/>
      <c r="DA42" s="24"/>
      <c r="DB42" s="25"/>
      <c r="DC42" s="22"/>
      <c r="DD42" s="25"/>
      <c r="DE42" s="26"/>
      <c r="DF42" s="25"/>
      <c r="DG42" s="25"/>
      <c r="DH42" s="25"/>
      <c r="DI42" s="25"/>
      <c r="DJ42" s="26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6"/>
      <c r="EW42" s="23"/>
      <c r="EX42" s="25"/>
      <c r="EY42" s="25"/>
      <c r="EZ42" s="25"/>
      <c r="FA42" s="25"/>
      <c r="FB42" s="25"/>
      <c r="FC42" s="26"/>
      <c r="FD42" s="26"/>
      <c r="FE42" s="26"/>
      <c r="FF42" s="26"/>
      <c r="FG42" s="26"/>
      <c r="FH42" s="26"/>
      <c r="FI42" s="25"/>
      <c r="FJ42" s="25"/>
      <c r="FK42" s="25"/>
      <c r="FL42" s="25"/>
      <c r="FM42" s="25"/>
      <c r="FN42" s="25"/>
      <c r="FO42" s="25"/>
      <c r="FP42" s="25"/>
      <c r="FQ42" s="25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5"/>
      <c r="GY42" s="25"/>
      <c r="GZ42" s="23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3"/>
      <c r="HM42" s="23"/>
      <c r="HN42" s="26"/>
      <c r="HO42" s="22"/>
      <c r="HP42" s="23"/>
      <c r="HQ42" s="23"/>
      <c r="HR42" s="23"/>
      <c r="HS42" s="27"/>
      <c r="HT42" s="23"/>
      <c r="HU42" s="23"/>
      <c r="HV42" s="58"/>
    </row>
    <row r="43" spans="1:230" x14ac:dyDescent="0.25">
      <c r="A43" s="23"/>
      <c r="B43" s="23"/>
      <c r="C43" s="23"/>
      <c r="D43" s="24"/>
      <c r="E43" s="25"/>
      <c r="F43" s="25"/>
      <c r="G43" s="25"/>
      <c r="H43" s="25"/>
      <c r="I43" s="24"/>
      <c r="J43" s="26"/>
      <c r="K43" s="23"/>
      <c r="L43" s="24"/>
      <c r="M43" s="23"/>
      <c r="N43" s="24"/>
      <c r="O43" s="22"/>
      <c r="P43" s="25"/>
      <c r="Q43" s="25"/>
      <c r="R43" s="26"/>
      <c r="S43" s="26"/>
      <c r="T43" s="23"/>
      <c r="U43" s="25"/>
      <c r="V43" s="26"/>
      <c r="W43" s="26"/>
      <c r="X43" s="23"/>
      <c r="Y43" s="25"/>
      <c r="Z43" s="26"/>
      <c r="AA43" s="26"/>
      <c r="AB43" s="23"/>
      <c r="AC43" s="25"/>
      <c r="AD43" s="26"/>
      <c r="AE43" s="26"/>
      <c r="AF43" s="23"/>
      <c r="AG43" s="25"/>
      <c r="AH43" s="26"/>
      <c r="AI43" s="26"/>
      <c r="AJ43" s="23"/>
      <c r="AK43" s="25"/>
      <c r="AL43" s="26"/>
      <c r="AM43" s="26"/>
      <c r="AN43" s="25"/>
      <c r="AO43" s="26"/>
      <c r="AP43" s="26"/>
      <c r="AQ43" s="25"/>
      <c r="AR43" s="26"/>
      <c r="AS43" s="26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6"/>
      <c r="BF43" s="26"/>
      <c r="BG43" s="26"/>
      <c r="BH43" s="25"/>
      <c r="BI43" s="26"/>
      <c r="BJ43" s="25"/>
      <c r="BK43" s="25"/>
      <c r="BL43" s="26"/>
      <c r="BM43" s="25"/>
      <c r="BN43" s="25"/>
      <c r="BO43" s="26"/>
      <c r="BP43" s="25"/>
      <c r="BQ43" s="25"/>
      <c r="BR43" s="26"/>
      <c r="BS43" s="25"/>
      <c r="BT43" s="25"/>
      <c r="BU43" s="26"/>
      <c r="BV43" s="25"/>
      <c r="BW43" s="25"/>
      <c r="BX43" s="26"/>
      <c r="BY43" s="25"/>
      <c r="BZ43" s="25"/>
      <c r="CA43" s="26"/>
      <c r="CB43" s="25"/>
      <c r="CC43" s="25"/>
      <c r="CD43" s="26"/>
      <c r="CE43" s="25"/>
      <c r="CF43" s="25"/>
      <c r="CG43" s="26"/>
      <c r="CH43" s="25"/>
      <c r="CI43" s="25"/>
      <c r="CJ43" s="26"/>
      <c r="CK43" s="25"/>
      <c r="CL43" s="25"/>
      <c r="CM43" s="26"/>
      <c r="CN43" s="25"/>
      <c r="CO43" s="25"/>
      <c r="CP43" s="26"/>
      <c r="CQ43" s="25"/>
      <c r="CR43" s="25"/>
      <c r="CS43" s="26"/>
      <c r="CT43" s="25"/>
      <c r="CU43" s="25"/>
      <c r="CV43" s="26"/>
      <c r="CW43" s="25"/>
      <c r="CX43" s="25"/>
      <c r="CY43" s="26"/>
      <c r="CZ43" s="25"/>
      <c r="DA43" s="24"/>
      <c r="DB43" s="25"/>
      <c r="DC43" s="22"/>
      <c r="DD43" s="25"/>
      <c r="DE43" s="26"/>
      <c r="DF43" s="25"/>
      <c r="DG43" s="25"/>
      <c r="DH43" s="25"/>
      <c r="DI43" s="25"/>
      <c r="DJ43" s="26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6"/>
      <c r="EW43" s="23"/>
      <c r="EX43" s="25"/>
      <c r="EY43" s="25"/>
      <c r="EZ43" s="25"/>
      <c r="FA43" s="25"/>
      <c r="FB43" s="25"/>
      <c r="FC43" s="26"/>
      <c r="FD43" s="26"/>
      <c r="FE43" s="26"/>
      <c r="FF43" s="26"/>
      <c r="FG43" s="26"/>
      <c r="FH43" s="26"/>
      <c r="FI43" s="25"/>
      <c r="FJ43" s="25"/>
      <c r="FK43" s="25"/>
      <c r="FL43" s="25"/>
      <c r="FM43" s="25"/>
      <c r="FN43" s="25"/>
      <c r="FO43" s="25"/>
      <c r="FP43" s="25"/>
      <c r="FQ43" s="25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5"/>
      <c r="GY43" s="25"/>
      <c r="GZ43" s="23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3"/>
      <c r="HM43" s="23"/>
      <c r="HN43" s="26"/>
      <c r="HO43" s="22"/>
      <c r="HP43" s="23"/>
      <c r="HQ43" s="23"/>
      <c r="HR43" s="23"/>
      <c r="HS43" s="27"/>
      <c r="HT43" s="23"/>
      <c r="HU43" s="23"/>
      <c r="HV43" s="58"/>
    </row>
    <row r="44" spans="1:230" x14ac:dyDescent="0.25">
      <c r="A44" s="23"/>
      <c r="B44" s="23"/>
      <c r="C44" s="23"/>
      <c r="D44" s="24"/>
      <c r="E44" s="25"/>
      <c r="F44" s="25"/>
      <c r="G44" s="25"/>
      <c r="H44" s="25"/>
      <c r="I44" s="24"/>
      <c r="J44" s="26"/>
      <c r="K44" s="23"/>
      <c r="L44" s="24"/>
      <c r="M44" s="23"/>
      <c r="N44" s="24"/>
      <c r="O44" s="22"/>
      <c r="P44" s="25"/>
      <c r="Q44" s="25"/>
      <c r="R44" s="26"/>
      <c r="S44" s="26"/>
      <c r="T44" s="23"/>
      <c r="U44" s="25"/>
      <c r="V44" s="26"/>
      <c r="W44" s="26"/>
      <c r="X44" s="23"/>
      <c r="Y44" s="25"/>
      <c r="Z44" s="26"/>
      <c r="AA44" s="26"/>
      <c r="AB44" s="23"/>
      <c r="AC44" s="25"/>
      <c r="AD44" s="26"/>
      <c r="AE44" s="26"/>
      <c r="AF44" s="23"/>
      <c r="AG44" s="25"/>
      <c r="AH44" s="26"/>
      <c r="AI44" s="26"/>
      <c r="AJ44" s="23"/>
      <c r="AK44" s="25"/>
      <c r="AL44" s="26"/>
      <c r="AM44" s="26"/>
      <c r="AN44" s="25"/>
      <c r="AO44" s="26"/>
      <c r="AP44" s="26"/>
      <c r="AQ44" s="25"/>
      <c r="AR44" s="26"/>
      <c r="AS44" s="26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6"/>
      <c r="BF44" s="26"/>
      <c r="BG44" s="26"/>
      <c r="BH44" s="25"/>
      <c r="BI44" s="26"/>
      <c r="BJ44" s="25"/>
      <c r="BK44" s="25"/>
      <c r="BL44" s="26"/>
      <c r="BM44" s="25"/>
      <c r="BN44" s="25"/>
      <c r="BO44" s="26"/>
      <c r="BP44" s="25"/>
      <c r="BQ44" s="25"/>
      <c r="BR44" s="26"/>
      <c r="BS44" s="25"/>
      <c r="BT44" s="25"/>
      <c r="BU44" s="26"/>
      <c r="BV44" s="25"/>
      <c r="BW44" s="25"/>
      <c r="BX44" s="26"/>
      <c r="BY44" s="25"/>
      <c r="BZ44" s="25"/>
      <c r="CA44" s="26"/>
      <c r="CB44" s="25"/>
      <c r="CC44" s="25"/>
      <c r="CD44" s="26"/>
      <c r="CE44" s="25"/>
      <c r="CF44" s="25"/>
      <c r="CG44" s="26"/>
      <c r="CH44" s="25"/>
      <c r="CI44" s="25"/>
      <c r="CJ44" s="26"/>
      <c r="CK44" s="25"/>
      <c r="CL44" s="25"/>
      <c r="CM44" s="26"/>
      <c r="CN44" s="25"/>
      <c r="CO44" s="25"/>
      <c r="CP44" s="26"/>
      <c r="CQ44" s="25"/>
      <c r="CR44" s="25"/>
      <c r="CS44" s="26"/>
      <c r="CT44" s="25"/>
      <c r="CU44" s="25"/>
      <c r="CV44" s="26"/>
      <c r="CW44" s="25"/>
      <c r="CX44" s="25"/>
      <c r="CY44" s="26"/>
      <c r="CZ44" s="25"/>
      <c r="DA44" s="24"/>
      <c r="DB44" s="25"/>
      <c r="DC44" s="22"/>
      <c r="DD44" s="25"/>
      <c r="DE44" s="26"/>
      <c r="DF44" s="25"/>
      <c r="DG44" s="25"/>
      <c r="DH44" s="25"/>
      <c r="DI44" s="25"/>
      <c r="DJ44" s="26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6"/>
      <c r="EW44" s="23"/>
      <c r="EX44" s="25"/>
      <c r="EY44" s="25"/>
      <c r="EZ44" s="25"/>
      <c r="FA44" s="25"/>
      <c r="FB44" s="25"/>
      <c r="FC44" s="26"/>
      <c r="FD44" s="26"/>
      <c r="FE44" s="26"/>
      <c r="FF44" s="26"/>
      <c r="FG44" s="26"/>
      <c r="FH44" s="26"/>
      <c r="FI44" s="25"/>
      <c r="FJ44" s="25"/>
      <c r="FK44" s="25"/>
      <c r="FL44" s="25"/>
      <c r="FM44" s="25"/>
      <c r="FN44" s="25"/>
      <c r="FO44" s="25"/>
      <c r="FP44" s="25"/>
      <c r="FQ44" s="25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5"/>
      <c r="GY44" s="25"/>
      <c r="GZ44" s="23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3"/>
      <c r="HM44" s="23"/>
      <c r="HN44" s="26"/>
      <c r="HO44" s="22"/>
      <c r="HP44" s="23"/>
      <c r="HQ44" s="23"/>
      <c r="HR44" s="23"/>
      <c r="HS44" s="27"/>
      <c r="HT44" s="23"/>
      <c r="HU44" s="23"/>
      <c r="HV44" s="58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499984740745262"/>
  </sheetPr>
  <dimension ref="A1:H40"/>
  <sheetViews>
    <sheetView workbookViewId="0">
      <selection activeCell="A5" sqref="A5"/>
    </sheetView>
  </sheetViews>
  <sheetFormatPr baseColWidth="10" defaultRowHeight="15" x14ac:dyDescent="0.25"/>
  <cols>
    <col min="1" max="1" width="13.140625" bestFit="1" customWidth="1"/>
    <col min="2" max="2" width="46.5703125" bestFit="1" customWidth="1"/>
    <col min="7" max="7" width="13.85546875" customWidth="1"/>
    <col min="8" max="8" width="65.7109375" customWidth="1"/>
  </cols>
  <sheetData>
    <row r="1" spans="1:8" ht="38.25" x14ac:dyDescent="0.25">
      <c r="A1" s="48" t="s">
        <v>114</v>
      </c>
      <c r="B1" s="48" t="s">
        <v>844</v>
      </c>
      <c r="C1" s="49" t="s">
        <v>845</v>
      </c>
      <c r="D1" s="49" t="s">
        <v>846</v>
      </c>
      <c r="E1" s="49" t="s">
        <v>847</v>
      </c>
      <c r="F1" s="49" t="s">
        <v>848</v>
      </c>
      <c r="G1" s="48" t="s">
        <v>467</v>
      </c>
      <c r="H1" s="48" t="s">
        <v>849</v>
      </c>
    </row>
    <row r="2" spans="1:8" x14ac:dyDescent="0.25">
      <c r="A2" t="s">
        <v>366</v>
      </c>
      <c r="B2" t="s">
        <v>391</v>
      </c>
      <c r="C2" t="s">
        <v>347</v>
      </c>
      <c r="D2" t="s">
        <v>347</v>
      </c>
      <c r="E2" t="s">
        <v>345</v>
      </c>
      <c r="F2" t="s">
        <v>345</v>
      </c>
      <c r="G2" t="s">
        <v>390</v>
      </c>
      <c r="H2" t="s">
        <v>850</v>
      </c>
    </row>
    <row r="3" spans="1:8" x14ac:dyDescent="0.25">
      <c r="A3" t="s">
        <v>364</v>
      </c>
      <c r="B3" t="s">
        <v>365</v>
      </c>
      <c r="C3" t="s">
        <v>347</v>
      </c>
      <c r="D3" t="s">
        <v>347</v>
      </c>
      <c r="E3" t="s">
        <v>345</v>
      </c>
      <c r="F3" t="s">
        <v>345</v>
      </c>
      <c r="G3" t="s">
        <v>390</v>
      </c>
      <c r="H3" t="s">
        <v>851</v>
      </c>
    </row>
    <row r="4" spans="1:8" x14ac:dyDescent="0.25">
      <c r="A4" t="s">
        <v>367</v>
      </c>
      <c r="B4" t="s">
        <v>852</v>
      </c>
      <c r="C4" t="s">
        <v>345</v>
      </c>
      <c r="D4" t="s">
        <v>347</v>
      </c>
      <c r="E4" t="s">
        <v>345</v>
      </c>
      <c r="F4" t="s">
        <v>345</v>
      </c>
      <c r="G4" t="s">
        <v>390</v>
      </c>
      <c r="H4" t="s">
        <v>853</v>
      </c>
    </row>
    <row r="5" spans="1:8" x14ac:dyDescent="0.25">
      <c r="A5" t="s">
        <v>928</v>
      </c>
      <c r="B5" t="s">
        <v>416</v>
      </c>
      <c r="C5" t="s">
        <v>347</v>
      </c>
      <c r="D5" t="s">
        <v>345</v>
      </c>
      <c r="E5" t="s">
        <v>347</v>
      </c>
      <c r="F5" t="s">
        <v>345</v>
      </c>
      <c r="G5" t="s">
        <v>390</v>
      </c>
      <c r="H5" t="s">
        <v>854</v>
      </c>
    </row>
    <row r="6" spans="1:8" x14ac:dyDescent="0.25">
      <c r="A6" t="s">
        <v>103</v>
      </c>
      <c r="B6" t="s">
        <v>855</v>
      </c>
      <c r="C6" t="s">
        <v>347</v>
      </c>
      <c r="D6" t="s">
        <v>345</v>
      </c>
      <c r="E6" t="s">
        <v>345</v>
      </c>
      <c r="F6" t="s">
        <v>345</v>
      </c>
      <c r="G6" t="s">
        <v>390</v>
      </c>
      <c r="H6" t="s">
        <v>856</v>
      </c>
    </row>
    <row r="7" spans="1:8" x14ac:dyDescent="0.25">
      <c r="A7" t="s">
        <v>87</v>
      </c>
      <c r="B7" t="s">
        <v>356</v>
      </c>
      <c r="C7" t="s">
        <v>345</v>
      </c>
      <c r="D7" t="s">
        <v>347</v>
      </c>
      <c r="E7" t="s">
        <v>347</v>
      </c>
      <c r="F7" t="s">
        <v>345</v>
      </c>
      <c r="G7" t="s">
        <v>390</v>
      </c>
      <c r="H7" t="s">
        <v>857</v>
      </c>
    </row>
    <row r="8" spans="1:8" x14ac:dyDescent="0.25">
      <c r="A8" t="s">
        <v>449</v>
      </c>
      <c r="B8" t="s">
        <v>450</v>
      </c>
      <c r="C8" t="s">
        <v>345</v>
      </c>
      <c r="D8" t="s">
        <v>347</v>
      </c>
      <c r="E8" t="s">
        <v>347</v>
      </c>
      <c r="F8" t="s">
        <v>345</v>
      </c>
      <c r="G8" t="s">
        <v>387</v>
      </c>
      <c r="H8" t="s">
        <v>858</v>
      </c>
    </row>
    <row r="9" spans="1:8" x14ac:dyDescent="0.25">
      <c r="A9" t="s">
        <v>88</v>
      </c>
      <c r="B9" t="s">
        <v>326</v>
      </c>
      <c r="C9" t="s">
        <v>347</v>
      </c>
      <c r="D9" t="s">
        <v>347</v>
      </c>
      <c r="E9" t="s">
        <v>345</v>
      </c>
      <c r="F9" t="s">
        <v>345</v>
      </c>
      <c r="G9" t="s">
        <v>390</v>
      </c>
      <c r="H9" t="s">
        <v>859</v>
      </c>
    </row>
    <row r="10" spans="1:8" x14ac:dyDescent="0.25">
      <c r="A10" t="s">
        <v>328</v>
      </c>
      <c r="B10" t="s">
        <v>327</v>
      </c>
      <c r="C10" t="s">
        <v>347</v>
      </c>
      <c r="D10" t="s">
        <v>347</v>
      </c>
      <c r="E10" t="s">
        <v>347</v>
      </c>
      <c r="F10" t="s">
        <v>345</v>
      </c>
      <c r="G10" t="s">
        <v>390</v>
      </c>
      <c r="H10" t="s">
        <v>860</v>
      </c>
    </row>
    <row r="11" spans="1:8" x14ac:dyDescent="0.25">
      <c r="A11" t="s">
        <v>64</v>
      </c>
      <c r="B11" t="s">
        <v>861</v>
      </c>
      <c r="C11" t="s">
        <v>347</v>
      </c>
      <c r="D11" t="s">
        <v>345</v>
      </c>
      <c r="E11" t="s">
        <v>347</v>
      </c>
      <c r="F11" t="s">
        <v>345</v>
      </c>
      <c r="G11" t="s">
        <v>390</v>
      </c>
      <c r="H11" t="s">
        <v>862</v>
      </c>
    </row>
    <row r="12" spans="1:8" x14ac:dyDescent="0.25">
      <c r="A12" t="s">
        <v>412</v>
      </c>
      <c r="B12" t="s">
        <v>413</v>
      </c>
      <c r="C12" t="s">
        <v>347</v>
      </c>
      <c r="D12" t="s">
        <v>347</v>
      </c>
      <c r="E12" t="s">
        <v>345</v>
      </c>
      <c r="F12" t="s">
        <v>345</v>
      </c>
      <c r="G12" t="s">
        <v>390</v>
      </c>
      <c r="H12" t="s">
        <v>863</v>
      </c>
    </row>
    <row r="13" spans="1:8" x14ac:dyDescent="0.25">
      <c r="A13" t="s">
        <v>89</v>
      </c>
      <c r="B13" t="s">
        <v>864</v>
      </c>
      <c r="C13" t="s">
        <v>347</v>
      </c>
      <c r="D13" t="s">
        <v>347</v>
      </c>
      <c r="E13" t="s">
        <v>345</v>
      </c>
      <c r="F13" t="s">
        <v>345</v>
      </c>
      <c r="G13" t="s">
        <v>390</v>
      </c>
      <c r="H13" t="s">
        <v>865</v>
      </c>
    </row>
    <row r="14" spans="1:8" x14ac:dyDescent="0.25">
      <c r="A14" t="s">
        <v>92</v>
      </c>
      <c r="B14" t="s">
        <v>866</v>
      </c>
      <c r="C14" t="s">
        <v>347</v>
      </c>
      <c r="D14" t="s">
        <v>347</v>
      </c>
      <c r="E14" t="s">
        <v>345</v>
      </c>
      <c r="F14" t="s">
        <v>345</v>
      </c>
      <c r="G14" t="s">
        <v>390</v>
      </c>
      <c r="H14" t="s">
        <v>867</v>
      </c>
    </row>
    <row r="15" spans="1:8" x14ac:dyDescent="0.25">
      <c r="A15" t="s">
        <v>110</v>
      </c>
      <c r="B15" t="s">
        <v>868</v>
      </c>
      <c r="C15" t="s">
        <v>347</v>
      </c>
      <c r="D15" t="s">
        <v>347</v>
      </c>
      <c r="E15" t="s">
        <v>345</v>
      </c>
      <c r="F15" t="s">
        <v>345</v>
      </c>
      <c r="G15" t="s">
        <v>390</v>
      </c>
      <c r="H15" t="s">
        <v>869</v>
      </c>
    </row>
    <row r="16" spans="1:8" x14ac:dyDescent="0.25">
      <c r="A16" t="s">
        <v>405</v>
      </c>
      <c r="B16" t="s">
        <v>870</v>
      </c>
      <c r="C16" t="s">
        <v>347</v>
      </c>
      <c r="D16" t="s">
        <v>347</v>
      </c>
      <c r="E16" t="s">
        <v>345</v>
      </c>
      <c r="F16" t="s">
        <v>345</v>
      </c>
      <c r="G16" t="s">
        <v>390</v>
      </c>
      <c r="H16" t="s">
        <v>871</v>
      </c>
    </row>
    <row r="17" spans="1:8" x14ac:dyDescent="0.25">
      <c r="A17" t="s">
        <v>77</v>
      </c>
      <c r="B17" t="s">
        <v>872</v>
      </c>
      <c r="C17" t="s">
        <v>347</v>
      </c>
      <c r="D17" t="s">
        <v>345</v>
      </c>
      <c r="E17" t="s">
        <v>345</v>
      </c>
      <c r="F17" t="s">
        <v>345</v>
      </c>
      <c r="G17" t="s">
        <v>390</v>
      </c>
      <c r="H17" t="s">
        <v>873</v>
      </c>
    </row>
    <row r="18" spans="1:8" x14ac:dyDescent="0.25">
      <c r="A18" t="s">
        <v>73</v>
      </c>
      <c r="B18" t="s">
        <v>74</v>
      </c>
      <c r="C18" t="s">
        <v>347</v>
      </c>
      <c r="D18" t="s">
        <v>345</v>
      </c>
      <c r="E18" t="s">
        <v>345</v>
      </c>
      <c r="F18" t="s">
        <v>345</v>
      </c>
      <c r="G18" t="s">
        <v>390</v>
      </c>
      <c r="H18" t="s">
        <v>873</v>
      </c>
    </row>
    <row r="19" spans="1:8" x14ac:dyDescent="0.25">
      <c r="A19" t="s">
        <v>40</v>
      </c>
      <c r="B19" t="s">
        <v>409</v>
      </c>
      <c r="C19" t="s">
        <v>347</v>
      </c>
      <c r="D19" t="s">
        <v>345</v>
      </c>
      <c r="E19" t="s">
        <v>345</v>
      </c>
      <c r="F19" t="s">
        <v>345</v>
      </c>
      <c r="G19" t="s">
        <v>387</v>
      </c>
      <c r="H19" t="s">
        <v>874</v>
      </c>
    </row>
    <row r="20" spans="1:8" x14ac:dyDescent="0.25">
      <c r="A20" t="s">
        <v>418</v>
      </c>
      <c r="B20" t="s">
        <v>419</v>
      </c>
      <c r="C20" t="s">
        <v>347</v>
      </c>
      <c r="D20" t="s">
        <v>347</v>
      </c>
      <c r="E20" t="s">
        <v>347</v>
      </c>
      <c r="F20" t="s">
        <v>345</v>
      </c>
      <c r="G20" t="s">
        <v>387</v>
      </c>
      <c r="H20" t="s">
        <v>875</v>
      </c>
    </row>
    <row r="21" spans="1:8" x14ac:dyDescent="0.25">
      <c r="A21" t="s">
        <v>380</v>
      </c>
      <c r="B21" t="s">
        <v>381</v>
      </c>
      <c r="C21" t="s">
        <v>345</v>
      </c>
      <c r="D21" t="s">
        <v>347</v>
      </c>
      <c r="E21" t="s">
        <v>347</v>
      </c>
      <c r="F21" t="s">
        <v>345</v>
      </c>
      <c r="G21" t="s">
        <v>387</v>
      </c>
      <c r="H21" t="s">
        <v>857</v>
      </c>
    </row>
    <row r="22" spans="1:8" x14ac:dyDescent="0.25">
      <c r="A22" t="s">
        <v>106</v>
      </c>
      <c r="B22" t="s">
        <v>876</v>
      </c>
      <c r="C22" t="s">
        <v>347</v>
      </c>
      <c r="D22" t="s">
        <v>345</v>
      </c>
      <c r="E22" t="s">
        <v>345</v>
      </c>
      <c r="F22" t="s">
        <v>345</v>
      </c>
      <c r="G22" t="s">
        <v>387</v>
      </c>
      <c r="H22" t="s">
        <v>877</v>
      </c>
    </row>
    <row r="23" spans="1:8" x14ac:dyDescent="0.25">
      <c r="A23" t="s">
        <v>444</v>
      </c>
      <c r="B23" t="s">
        <v>445</v>
      </c>
      <c r="C23" t="s">
        <v>345</v>
      </c>
      <c r="D23" t="s">
        <v>347</v>
      </c>
      <c r="E23" t="s">
        <v>347</v>
      </c>
      <c r="F23" t="s">
        <v>345</v>
      </c>
      <c r="G23" t="s">
        <v>387</v>
      </c>
      <c r="H23" t="s">
        <v>878</v>
      </c>
    </row>
    <row r="24" spans="1:8" x14ac:dyDescent="0.25">
      <c r="A24" t="s">
        <v>85</v>
      </c>
      <c r="B24" t="s">
        <v>879</v>
      </c>
      <c r="C24" t="s">
        <v>345</v>
      </c>
      <c r="D24" t="s">
        <v>347</v>
      </c>
      <c r="E24" t="s">
        <v>347</v>
      </c>
      <c r="F24" t="s">
        <v>345</v>
      </c>
      <c r="G24" t="s">
        <v>387</v>
      </c>
      <c r="H24" t="s">
        <v>857</v>
      </c>
    </row>
    <row r="25" spans="1:8" x14ac:dyDescent="0.25">
      <c r="A25" t="s">
        <v>422</v>
      </c>
      <c r="B25" t="s">
        <v>423</v>
      </c>
      <c r="C25" t="s">
        <v>347</v>
      </c>
      <c r="D25" t="s">
        <v>345</v>
      </c>
      <c r="E25" t="s">
        <v>347</v>
      </c>
      <c r="F25" t="s">
        <v>345</v>
      </c>
      <c r="G25" t="s">
        <v>387</v>
      </c>
      <c r="H25" t="s">
        <v>857</v>
      </c>
    </row>
    <row r="26" spans="1:8" x14ac:dyDescent="0.25">
      <c r="A26" t="s">
        <v>58</v>
      </c>
      <c r="B26" t="s">
        <v>60</v>
      </c>
      <c r="C26" t="s">
        <v>347</v>
      </c>
      <c r="D26" t="s">
        <v>345</v>
      </c>
      <c r="E26" t="s">
        <v>347</v>
      </c>
      <c r="F26" t="s">
        <v>345</v>
      </c>
      <c r="G26" t="s">
        <v>387</v>
      </c>
      <c r="H26" t="s">
        <v>857</v>
      </c>
    </row>
    <row r="27" spans="1:8" x14ac:dyDescent="0.25">
      <c r="A27" t="s">
        <v>62</v>
      </c>
      <c r="B27" t="s">
        <v>340</v>
      </c>
      <c r="C27" t="s">
        <v>345</v>
      </c>
      <c r="D27" t="s">
        <v>345</v>
      </c>
      <c r="E27" t="s">
        <v>345</v>
      </c>
      <c r="F27" t="s">
        <v>345</v>
      </c>
      <c r="G27" t="s">
        <v>390</v>
      </c>
      <c r="H27" t="s">
        <v>880</v>
      </c>
    </row>
    <row r="28" spans="1:8" x14ac:dyDescent="0.25">
      <c r="A28" t="s">
        <v>47</v>
      </c>
      <c r="B28" t="s">
        <v>881</v>
      </c>
      <c r="C28" t="s">
        <v>347</v>
      </c>
      <c r="D28" t="s">
        <v>345</v>
      </c>
      <c r="E28" t="s">
        <v>347</v>
      </c>
      <c r="F28" t="s">
        <v>345</v>
      </c>
      <c r="G28" t="s">
        <v>387</v>
      </c>
      <c r="H28" t="s">
        <v>882</v>
      </c>
    </row>
    <row r="29" spans="1:8" x14ac:dyDescent="0.25">
      <c r="A29" t="s">
        <v>439</v>
      </c>
      <c r="B29" t="s">
        <v>883</v>
      </c>
      <c r="C29" t="s">
        <v>347</v>
      </c>
      <c r="D29" t="s">
        <v>345</v>
      </c>
      <c r="E29" t="s">
        <v>347</v>
      </c>
      <c r="F29" t="s">
        <v>345</v>
      </c>
      <c r="G29" t="s">
        <v>390</v>
      </c>
      <c r="H29" t="s">
        <v>884</v>
      </c>
    </row>
    <row r="30" spans="1:8" x14ac:dyDescent="0.25">
      <c r="A30" t="s">
        <v>67</v>
      </c>
      <c r="B30" t="s">
        <v>885</v>
      </c>
      <c r="C30" t="s">
        <v>347</v>
      </c>
      <c r="D30" t="s">
        <v>345</v>
      </c>
      <c r="E30" t="s">
        <v>347</v>
      </c>
      <c r="F30" t="s">
        <v>345</v>
      </c>
      <c r="G30" t="s">
        <v>390</v>
      </c>
      <c r="H30" t="s">
        <v>884</v>
      </c>
    </row>
    <row r="31" spans="1:8" x14ac:dyDescent="0.25">
      <c r="A31" t="s">
        <v>441</v>
      </c>
      <c r="B31" t="s">
        <v>442</v>
      </c>
      <c r="C31" t="s">
        <v>347</v>
      </c>
      <c r="D31" t="s">
        <v>345</v>
      </c>
      <c r="E31" t="s">
        <v>347</v>
      </c>
      <c r="F31" t="s">
        <v>345</v>
      </c>
      <c r="G31" t="s">
        <v>387</v>
      </c>
      <c r="H31" t="s">
        <v>886</v>
      </c>
    </row>
    <row r="32" spans="1:8" x14ac:dyDescent="0.25">
      <c r="A32" t="s">
        <v>453</v>
      </c>
      <c r="B32" t="s">
        <v>454</v>
      </c>
      <c r="C32" t="s">
        <v>347</v>
      </c>
      <c r="D32" t="s">
        <v>345</v>
      </c>
      <c r="E32" t="s">
        <v>345</v>
      </c>
      <c r="F32" t="s">
        <v>345</v>
      </c>
      <c r="G32" t="s">
        <v>390</v>
      </c>
      <c r="H32" t="s">
        <v>887</v>
      </c>
    </row>
    <row r="33" spans="1:8" x14ac:dyDescent="0.25">
      <c r="A33" t="s">
        <v>51</v>
      </c>
      <c r="B33" t="s">
        <v>53</v>
      </c>
      <c r="C33" t="s">
        <v>347</v>
      </c>
      <c r="D33" t="s">
        <v>345</v>
      </c>
      <c r="E33" t="s">
        <v>347</v>
      </c>
      <c r="F33" t="s">
        <v>345</v>
      </c>
      <c r="G33" t="s">
        <v>387</v>
      </c>
      <c r="H33" t="s">
        <v>857</v>
      </c>
    </row>
    <row r="34" spans="1:8" x14ac:dyDescent="0.25">
      <c r="A34" t="s">
        <v>91</v>
      </c>
      <c r="B34" t="s">
        <v>888</v>
      </c>
      <c r="C34" t="s">
        <v>345</v>
      </c>
      <c r="D34" t="s">
        <v>347</v>
      </c>
      <c r="E34" t="s">
        <v>347</v>
      </c>
      <c r="F34" t="s">
        <v>345</v>
      </c>
      <c r="G34" t="s">
        <v>387</v>
      </c>
      <c r="H34" t="s">
        <v>857</v>
      </c>
    </row>
    <row r="35" spans="1:8" x14ac:dyDescent="0.25">
      <c r="A35" t="s">
        <v>82</v>
      </c>
      <c r="B35" t="s">
        <v>889</v>
      </c>
      <c r="C35" t="s">
        <v>347</v>
      </c>
      <c r="D35" t="s">
        <v>345</v>
      </c>
      <c r="E35" t="s">
        <v>345</v>
      </c>
      <c r="F35" t="s">
        <v>345</v>
      </c>
      <c r="G35" t="s">
        <v>390</v>
      </c>
      <c r="H35" t="s">
        <v>873</v>
      </c>
    </row>
    <row r="36" spans="1:8" x14ac:dyDescent="0.25">
      <c r="A36" t="s">
        <v>76</v>
      </c>
      <c r="B36" t="s">
        <v>890</v>
      </c>
      <c r="C36" t="s">
        <v>347</v>
      </c>
      <c r="D36" t="s">
        <v>345</v>
      </c>
      <c r="E36" t="s">
        <v>345</v>
      </c>
      <c r="F36" t="s">
        <v>345</v>
      </c>
      <c r="G36" t="s">
        <v>390</v>
      </c>
      <c r="H36" t="s">
        <v>873</v>
      </c>
    </row>
    <row r="37" spans="1:8" x14ac:dyDescent="0.25">
      <c r="A37" t="s">
        <v>79</v>
      </c>
      <c r="B37" t="s">
        <v>891</v>
      </c>
      <c r="C37" t="s">
        <v>347</v>
      </c>
      <c r="D37" t="s">
        <v>345</v>
      </c>
      <c r="E37" t="s">
        <v>345</v>
      </c>
      <c r="F37" t="s">
        <v>345</v>
      </c>
      <c r="G37" t="s">
        <v>390</v>
      </c>
      <c r="H37" t="s">
        <v>873</v>
      </c>
    </row>
    <row r="38" spans="1:8" x14ac:dyDescent="0.25">
      <c r="A38" t="s">
        <v>107</v>
      </c>
      <c r="B38" t="s">
        <v>108</v>
      </c>
      <c r="C38" t="s">
        <v>347</v>
      </c>
      <c r="D38" t="s">
        <v>345</v>
      </c>
      <c r="E38" t="s">
        <v>347</v>
      </c>
      <c r="F38" t="s">
        <v>345</v>
      </c>
      <c r="G38" t="s">
        <v>387</v>
      </c>
      <c r="H38" t="s">
        <v>892</v>
      </c>
    </row>
    <row r="39" spans="1:8" x14ac:dyDescent="0.25">
      <c r="A39" t="s">
        <v>70</v>
      </c>
      <c r="B39" t="s">
        <v>323</v>
      </c>
      <c r="C39" t="s">
        <v>345</v>
      </c>
      <c r="D39" t="s">
        <v>347</v>
      </c>
      <c r="E39" t="s">
        <v>347</v>
      </c>
      <c r="F39" t="s">
        <v>345</v>
      </c>
      <c r="G39" t="s">
        <v>387</v>
      </c>
      <c r="H39" t="s">
        <v>893</v>
      </c>
    </row>
    <row r="40" spans="1:8" x14ac:dyDescent="0.25">
      <c r="A40" t="s">
        <v>99</v>
      </c>
      <c r="B40" t="s">
        <v>101</v>
      </c>
      <c r="C40" t="s">
        <v>347</v>
      </c>
      <c r="D40" t="s">
        <v>347</v>
      </c>
      <c r="E40" t="s">
        <v>347</v>
      </c>
      <c r="F40" t="s">
        <v>345</v>
      </c>
      <c r="G40" t="s">
        <v>387</v>
      </c>
      <c r="H40" t="s">
        <v>894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A207"/>
  <sheetViews>
    <sheetView workbookViewId="0"/>
  </sheetViews>
  <sheetFormatPr baseColWidth="10" defaultColWidth="11.42578125" defaultRowHeight="15" x14ac:dyDescent="0.25"/>
  <sheetData>
    <row r="1" spans="1:1" x14ac:dyDescent="0.25">
      <c r="A1" s="40" t="s">
        <v>496</v>
      </c>
    </row>
    <row r="2" spans="1:1" x14ac:dyDescent="0.25">
      <c r="A2" s="40" t="s">
        <v>497</v>
      </c>
    </row>
    <row r="3" spans="1:1" x14ac:dyDescent="0.25">
      <c r="A3" s="40" t="s">
        <v>498</v>
      </c>
    </row>
    <row r="4" spans="1:1" x14ac:dyDescent="0.25">
      <c r="A4" s="40" t="s">
        <v>499</v>
      </c>
    </row>
    <row r="5" spans="1:1" x14ac:dyDescent="0.25">
      <c r="A5" s="40" t="s">
        <v>500</v>
      </c>
    </row>
    <row r="6" spans="1:1" x14ac:dyDescent="0.25">
      <c r="A6" s="40" t="s">
        <v>501</v>
      </c>
    </row>
    <row r="7" spans="1:1" x14ac:dyDescent="0.25">
      <c r="A7" s="40" t="s">
        <v>502</v>
      </c>
    </row>
    <row r="8" spans="1:1" x14ac:dyDescent="0.25">
      <c r="A8" s="40" t="s">
        <v>503</v>
      </c>
    </row>
    <row r="9" spans="1:1" x14ac:dyDescent="0.25">
      <c r="A9" s="40" t="s">
        <v>504</v>
      </c>
    </row>
    <row r="10" spans="1:1" x14ac:dyDescent="0.25">
      <c r="A10" s="40" t="s">
        <v>505</v>
      </c>
    </row>
    <row r="11" spans="1:1" x14ac:dyDescent="0.25">
      <c r="A11" s="40" t="s">
        <v>506</v>
      </c>
    </row>
    <row r="12" spans="1:1" x14ac:dyDescent="0.25">
      <c r="A12" s="40" t="s">
        <v>507</v>
      </c>
    </row>
    <row r="13" spans="1:1" x14ac:dyDescent="0.25">
      <c r="A13" s="40" t="s">
        <v>508</v>
      </c>
    </row>
    <row r="14" spans="1:1" x14ac:dyDescent="0.25">
      <c r="A14" s="40" t="s">
        <v>509</v>
      </c>
    </row>
    <row r="15" spans="1:1" x14ac:dyDescent="0.25">
      <c r="A15" s="40" t="s">
        <v>510</v>
      </c>
    </row>
    <row r="16" spans="1:1" x14ac:dyDescent="0.25">
      <c r="A16" s="40" t="s">
        <v>511</v>
      </c>
    </row>
    <row r="17" spans="1:1" x14ac:dyDescent="0.25">
      <c r="A17" s="40" t="s">
        <v>512</v>
      </c>
    </row>
    <row r="18" spans="1:1" x14ac:dyDescent="0.25">
      <c r="A18" s="40" t="s">
        <v>513</v>
      </c>
    </row>
    <row r="19" spans="1:1" x14ac:dyDescent="0.25">
      <c r="A19" s="40" t="s">
        <v>514</v>
      </c>
    </row>
    <row r="20" spans="1:1" x14ac:dyDescent="0.25">
      <c r="A20" s="40" t="s">
        <v>515</v>
      </c>
    </row>
    <row r="21" spans="1:1" x14ac:dyDescent="0.25">
      <c r="A21" t="s">
        <v>516</v>
      </c>
    </row>
    <row r="22" spans="1:1" x14ac:dyDescent="0.25">
      <c r="A22" t="s">
        <v>517</v>
      </c>
    </row>
    <row r="23" spans="1:1" x14ac:dyDescent="0.25">
      <c r="A23" t="s">
        <v>518</v>
      </c>
    </row>
    <row r="24" spans="1:1" x14ac:dyDescent="0.25">
      <c r="A24" t="s">
        <v>519</v>
      </c>
    </row>
    <row r="25" spans="1:1" x14ac:dyDescent="0.25">
      <c r="A25" t="s">
        <v>520</v>
      </c>
    </row>
    <row r="26" spans="1:1" x14ac:dyDescent="0.25">
      <c r="A26" t="s">
        <v>521</v>
      </c>
    </row>
    <row r="27" spans="1:1" x14ac:dyDescent="0.25">
      <c r="A27" t="s">
        <v>522</v>
      </c>
    </row>
    <row r="28" spans="1:1" x14ac:dyDescent="0.25">
      <c r="A28" t="s">
        <v>523</v>
      </c>
    </row>
    <row r="29" spans="1:1" x14ac:dyDescent="0.25">
      <c r="A29" t="s">
        <v>524</v>
      </c>
    </row>
    <row r="30" spans="1:1" x14ac:dyDescent="0.25">
      <c r="A30" t="s">
        <v>525</v>
      </c>
    </row>
    <row r="31" spans="1:1" x14ac:dyDescent="0.25">
      <c r="A31" s="40" t="s">
        <v>526</v>
      </c>
    </row>
    <row r="32" spans="1:1" x14ac:dyDescent="0.25">
      <c r="A32" s="40" t="s">
        <v>527</v>
      </c>
    </row>
    <row r="33" spans="1:1" x14ac:dyDescent="0.25">
      <c r="A33" s="40" t="s">
        <v>528</v>
      </c>
    </row>
    <row r="34" spans="1:1" x14ac:dyDescent="0.25">
      <c r="A34" s="40" t="s">
        <v>529</v>
      </c>
    </row>
    <row r="35" spans="1:1" x14ac:dyDescent="0.25">
      <c r="A35" s="40" t="s">
        <v>530</v>
      </c>
    </row>
    <row r="36" spans="1:1" x14ac:dyDescent="0.25">
      <c r="A36" s="40" t="s">
        <v>531</v>
      </c>
    </row>
    <row r="37" spans="1:1" x14ac:dyDescent="0.25">
      <c r="A37" s="40" t="s">
        <v>532</v>
      </c>
    </row>
    <row r="38" spans="1:1" x14ac:dyDescent="0.25">
      <c r="A38" s="40" t="s">
        <v>533</v>
      </c>
    </row>
    <row r="39" spans="1:1" x14ac:dyDescent="0.25">
      <c r="A39" s="40" t="s">
        <v>534</v>
      </c>
    </row>
    <row r="40" spans="1:1" x14ac:dyDescent="0.25">
      <c r="A40" s="40" t="s">
        <v>535</v>
      </c>
    </row>
    <row r="41" spans="1:1" x14ac:dyDescent="0.25">
      <c r="A41" s="40" t="s">
        <v>536</v>
      </c>
    </row>
    <row r="42" spans="1:1" x14ac:dyDescent="0.25">
      <c r="A42" s="40" t="s">
        <v>537</v>
      </c>
    </row>
    <row r="43" spans="1:1" x14ac:dyDescent="0.25">
      <c r="A43" s="40" t="s">
        <v>538</v>
      </c>
    </row>
    <row r="44" spans="1:1" x14ac:dyDescent="0.25">
      <c r="A44" s="40" t="s">
        <v>539</v>
      </c>
    </row>
    <row r="45" spans="1:1" x14ac:dyDescent="0.25">
      <c r="A45" s="40" t="s">
        <v>540</v>
      </c>
    </row>
    <row r="46" spans="1:1" x14ac:dyDescent="0.25">
      <c r="A46" s="40" t="s">
        <v>541</v>
      </c>
    </row>
    <row r="47" spans="1:1" x14ac:dyDescent="0.25">
      <c r="A47" s="40" t="s">
        <v>542</v>
      </c>
    </row>
    <row r="48" spans="1:1" x14ac:dyDescent="0.25">
      <c r="A48" s="40" t="s">
        <v>543</v>
      </c>
    </row>
    <row r="49" spans="1:1" x14ac:dyDescent="0.25">
      <c r="A49" s="40" t="s">
        <v>544</v>
      </c>
    </row>
    <row r="50" spans="1:1" x14ac:dyDescent="0.25">
      <c r="A50" s="40" t="s">
        <v>545</v>
      </c>
    </row>
    <row r="51" spans="1:1" x14ac:dyDescent="0.25">
      <c r="A51" s="40" t="s">
        <v>546</v>
      </c>
    </row>
    <row r="52" spans="1:1" x14ac:dyDescent="0.25">
      <c r="A52" s="40" t="s">
        <v>547</v>
      </c>
    </row>
    <row r="53" spans="1:1" x14ac:dyDescent="0.25">
      <c r="A53" t="s">
        <v>548</v>
      </c>
    </row>
    <row r="54" spans="1:1" x14ac:dyDescent="0.25">
      <c r="A54" s="41" t="s">
        <v>549</v>
      </c>
    </row>
    <row r="55" spans="1:1" x14ac:dyDescent="0.25">
      <c r="A55" s="40" t="s">
        <v>64</v>
      </c>
    </row>
    <row r="56" spans="1:1" x14ac:dyDescent="0.25">
      <c r="A56" s="40" t="s">
        <v>550</v>
      </c>
    </row>
    <row r="57" spans="1:1" x14ac:dyDescent="0.25">
      <c r="A57" s="40" t="s">
        <v>551</v>
      </c>
    </row>
    <row r="58" spans="1:1" x14ac:dyDescent="0.25">
      <c r="A58" s="40" t="s">
        <v>552</v>
      </c>
    </row>
    <row r="59" spans="1:1" x14ac:dyDescent="0.25">
      <c r="A59" s="41" t="s">
        <v>553</v>
      </c>
    </row>
    <row r="60" spans="1:1" x14ac:dyDescent="0.25">
      <c r="A60" s="41" t="s">
        <v>554</v>
      </c>
    </row>
    <row r="61" spans="1:1" x14ac:dyDescent="0.25">
      <c r="A61" s="41" t="s">
        <v>555</v>
      </c>
    </row>
    <row r="62" spans="1:1" x14ac:dyDescent="0.25">
      <c r="A62" s="41" t="s">
        <v>556</v>
      </c>
    </row>
    <row r="63" spans="1:1" x14ac:dyDescent="0.25">
      <c r="A63" s="41" t="s">
        <v>557</v>
      </c>
    </row>
    <row r="64" spans="1:1" x14ac:dyDescent="0.25">
      <c r="A64" t="s">
        <v>558</v>
      </c>
    </row>
    <row r="65" spans="1:1" x14ac:dyDescent="0.25">
      <c r="A65" t="s">
        <v>559</v>
      </c>
    </row>
    <row r="66" spans="1:1" x14ac:dyDescent="0.25">
      <c r="A66" t="s">
        <v>560</v>
      </c>
    </row>
    <row r="67" spans="1:1" x14ac:dyDescent="0.25">
      <c r="A67" t="s">
        <v>561</v>
      </c>
    </row>
    <row r="68" spans="1:1" x14ac:dyDescent="0.25">
      <c r="A68" t="s">
        <v>562</v>
      </c>
    </row>
    <row r="69" spans="1:1" x14ac:dyDescent="0.25">
      <c r="A69" t="s">
        <v>563</v>
      </c>
    </row>
    <row r="70" spans="1:1" x14ac:dyDescent="0.25">
      <c r="A70" t="s">
        <v>564</v>
      </c>
    </row>
    <row r="71" spans="1:1" x14ac:dyDescent="0.25">
      <c r="A71" t="s">
        <v>565</v>
      </c>
    </row>
    <row r="72" spans="1:1" x14ac:dyDescent="0.25">
      <c r="A72" t="s">
        <v>566</v>
      </c>
    </row>
    <row r="73" spans="1:1" x14ac:dyDescent="0.25">
      <c r="A73" t="s">
        <v>567</v>
      </c>
    </row>
    <row r="74" spans="1:1" x14ac:dyDescent="0.25">
      <c r="A74" t="s">
        <v>568</v>
      </c>
    </row>
    <row r="75" spans="1:1" x14ac:dyDescent="0.25">
      <c r="A75" s="41" t="s">
        <v>569</v>
      </c>
    </row>
    <row r="76" spans="1:1" x14ac:dyDescent="0.25">
      <c r="A76" s="41" t="s">
        <v>570</v>
      </c>
    </row>
    <row r="77" spans="1:1" x14ac:dyDescent="0.25">
      <c r="A77" s="41" t="s">
        <v>571</v>
      </c>
    </row>
    <row r="78" spans="1:1" x14ac:dyDescent="0.25">
      <c r="A78" s="40" t="s">
        <v>572</v>
      </c>
    </row>
    <row r="79" spans="1:1" x14ac:dyDescent="0.25">
      <c r="A79" s="40" t="s">
        <v>573</v>
      </c>
    </row>
    <row r="80" spans="1:1" x14ac:dyDescent="0.25">
      <c r="A80" s="40" t="s">
        <v>574</v>
      </c>
    </row>
    <row r="81" spans="1:1" x14ac:dyDescent="0.25">
      <c r="A81" s="40" t="s">
        <v>575</v>
      </c>
    </row>
    <row r="82" spans="1:1" x14ac:dyDescent="0.25">
      <c r="A82" s="40" t="s">
        <v>576</v>
      </c>
    </row>
    <row r="83" spans="1:1" x14ac:dyDescent="0.25">
      <c r="A83" s="40" t="s">
        <v>577</v>
      </c>
    </row>
    <row r="84" spans="1:1" x14ac:dyDescent="0.25">
      <c r="A84" s="40" t="s">
        <v>578</v>
      </c>
    </row>
    <row r="85" spans="1:1" x14ac:dyDescent="0.25">
      <c r="A85" s="40" t="s">
        <v>579</v>
      </c>
    </row>
    <row r="86" spans="1:1" x14ac:dyDescent="0.25">
      <c r="A86" s="40" t="s">
        <v>580</v>
      </c>
    </row>
    <row r="87" spans="1:1" x14ac:dyDescent="0.25">
      <c r="A87" s="40" t="s">
        <v>581</v>
      </c>
    </row>
    <row r="88" spans="1:1" x14ac:dyDescent="0.25">
      <c r="A88" s="40" t="s">
        <v>582</v>
      </c>
    </row>
    <row r="89" spans="1:1" x14ac:dyDescent="0.25">
      <c r="A89" s="40" t="s">
        <v>583</v>
      </c>
    </row>
    <row r="90" spans="1:1" x14ac:dyDescent="0.25">
      <c r="A90" s="40" t="s">
        <v>584</v>
      </c>
    </row>
    <row r="91" spans="1:1" x14ac:dyDescent="0.25">
      <c r="A91" s="40" t="s">
        <v>585</v>
      </c>
    </row>
    <row r="92" spans="1:1" x14ac:dyDescent="0.25">
      <c r="A92" s="40" t="s">
        <v>586</v>
      </c>
    </row>
    <row r="93" spans="1:1" x14ac:dyDescent="0.25">
      <c r="A93" s="40" t="s">
        <v>587</v>
      </c>
    </row>
    <row r="94" spans="1:1" x14ac:dyDescent="0.25">
      <c r="A94" t="s">
        <v>588</v>
      </c>
    </row>
    <row r="95" spans="1:1" x14ac:dyDescent="0.25">
      <c r="A95" t="s">
        <v>589</v>
      </c>
    </row>
    <row r="96" spans="1:1" x14ac:dyDescent="0.25">
      <c r="A96" t="s">
        <v>590</v>
      </c>
    </row>
    <row r="97" spans="1:1" x14ac:dyDescent="0.25">
      <c r="A97" t="s">
        <v>591</v>
      </c>
    </row>
    <row r="98" spans="1:1" x14ac:dyDescent="0.25">
      <c r="A98" t="s">
        <v>592</v>
      </c>
    </row>
    <row r="99" spans="1:1" x14ac:dyDescent="0.25">
      <c r="A99" s="41" t="s">
        <v>593</v>
      </c>
    </row>
    <row r="100" spans="1:1" x14ac:dyDescent="0.25">
      <c r="A100" s="41" t="s">
        <v>594</v>
      </c>
    </row>
    <row r="101" spans="1:1" x14ac:dyDescent="0.25">
      <c r="A101" s="41" t="s">
        <v>595</v>
      </c>
    </row>
    <row r="102" spans="1:1" x14ac:dyDescent="0.25">
      <c r="A102" s="41" t="s">
        <v>596</v>
      </c>
    </row>
    <row r="103" spans="1:1" x14ac:dyDescent="0.25">
      <c r="A103" s="41" t="s">
        <v>597</v>
      </c>
    </row>
    <row r="104" spans="1:1" x14ac:dyDescent="0.25">
      <c r="A104" s="40" t="s">
        <v>598</v>
      </c>
    </row>
    <row r="105" spans="1:1" x14ac:dyDescent="0.25">
      <c r="A105" s="40" t="s">
        <v>599</v>
      </c>
    </row>
    <row r="106" spans="1:1" x14ac:dyDescent="0.25">
      <c r="A106" s="42" t="s">
        <v>600</v>
      </c>
    </row>
    <row r="107" spans="1:1" x14ac:dyDescent="0.25">
      <c r="A107" s="40" t="s">
        <v>601</v>
      </c>
    </row>
    <row r="108" spans="1:1" x14ac:dyDescent="0.25">
      <c r="A108" s="40" t="s">
        <v>602</v>
      </c>
    </row>
    <row r="109" spans="1:1" x14ac:dyDescent="0.25">
      <c r="A109" s="40" t="s">
        <v>603</v>
      </c>
    </row>
    <row r="110" spans="1:1" x14ac:dyDescent="0.25">
      <c r="A110" s="40" t="s">
        <v>604</v>
      </c>
    </row>
    <row r="111" spans="1:1" x14ac:dyDescent="0.25">
      <c r="A111" s="40" t="s">
        <v>605</v>
      </c>
    </row>
    <row r="112" spans="1:1" x14ac:dyDescent="0.25">
      <c r="A112" s="40" t="s">
        <v>606</v>
      </c>
    </row>
    <row r="113" spans="1:1" x14ac:dyDescent="0.25">
      <c r="A113" s="40" t="s">
        <v>607</v>
      </c>
    </row>
    <row r="114" spans="1:1" x14ac:dyDescent="0.25">
      <c r="A114" s="40" t="s">
        <v>608</v>
      </c>
    </row>
    <row r="115" spans="1:1" x14ac:dyDescent="0.25">
      <c r="A115" s="40" t="s">
        <v>609</v>
      </c>
    </row>
    <row r="116" spans="1:1" x14ac:dyDescent="0.25">
      <c r="A116" s="40" t="s">
        <v>610</v>
      </c>
    </row>
    <row r="117" spans="1:1" x14ac:dyDescent="0.25">
      <c r="A117" s="40" t="s">
        <v>611</v>
      </c>
    </row>
    <row r="118" spans="1:1" x14ac:dyDescent="0.25">
      <c r="A118" s="40" t="s">
        <v>612</v>
      </c>
    </row>
    <row r="119" spans="1:1" x14ac:dyDescent="0.25">
      <c r="A119" s="40" t="s">
        <v>613</v>
      </c>
    </row>
    <row r="120" spans="1:1" x14ac:dyDescent="0.25">
      <c r="A120" s="40" t="s">
        <v>614</v>
      </c>
    </row>
    <row r="121" spans="1:1" x14ac:dyDescent="0.25">
      <c r="A121" s="40" t="s">
        <v>615</v>
      </c>
    </row>
    <row r="122" spans="1:1" x14ac:dyDescent="0.25">
      <c r="A122" s="40" t="s">
        <v>616</v>
      </c>
    </row>
    <row r="123" spans="1:1" x14ac:dyDescent="0.25">
      <c r="A123" s="40" t="s">
        <v>617</v>
      </c>
    </row>
    <row r="124" spans="1:1" x14ac:dyDescent="0.25">
      <c r="A124" s="40" t="s">
        <v>618</v>
      </c>
    </row>
    <row r="125" spans="1:1" x14ac:dyDescent="0.25">
      <c r="A125" s="40" t="s">
        <v>619</v>
      </c>
    </row>
    <row r="126" spans="1:1" x14ac:dyDescent="0.25">
      <c r="A126" s="40" t="s">
        <v>620</v>
      </c>
    </row>
    <row r="127" spans="1:1" x14ac:dyDescent="0.25">
      <c r="A127" t="s">
        <v>621</v>
      </c>
    </row>
    <row r="128" spans="1:1" x14ac:dyDescent="0.25">
      <c r="A128" s="41" t="s">
        <v>622</v>
      </c>
    </row>
    <row r="129" spans="1:1" x14ac:dyDescent="0.25">
      <c r="A129" s="41" t="s">
        <v>623</v>
      </c>
    </row>
    <row r="130" spans="1:1" x14ac:dyDescent="0.25">
      <c r="A130" s="40" t="s">
        <v>624</v>
      </c>
    </row>
    <row r="131" spans="1:1" x14ac:dyDescent="0.25">
      <c r="A131" s="40" t="s">
        <v>625</v>
      </c>
    </row>
    <row r="132" spans="1:1" x14ac:dyDescent="0.25">
      <c r="A132" s="40" t="s">
        <v>626</v>
      </c>
    </row>
    <row r="133" spans="1:1" x14ac:dyDescent="0.25">
      <c r="A133" s="40" t="s">
        <v>77</v>
      </c>
    </row>
    <row r="134" spans="1:1" x14ac:dyDescent="0.25">
      <c r="A134" s="40" t="s">
        <v>627</v>
      </c>
    </row>
    <row r="135" spans="1:1" x14ac:dyDescent="0.25">
      <c r="A135" s="40" t="s">
        <v>628</v>
      </c>
    </row>
    <row r="136" spans="1:1" x14ac:dyDescent="0.25">
      <c r="A136" s="40" t="s">
        <v>629</v>
      </c>
    </row>
    <row r="137" spans="1:1" x14ac:dyDescent="0.25">
      <c r="A137" s="40" t="s">
        <v>630</v>
      </c>
    </row>
    <row r="138" spans="1:1" x14ac:dyDescent="0.25">
      <c r="A138" s="40" t="s">
        <v>631</v>
      </c>
    </row>
    <row r="139" spans="1:1" x14ac:dyDescent="0.25">
      <c r="A139" s="40" t="s">
        <v>632</v>
      </c>
    </row>
    <row r="140" spans="1:1" x14ac:dyDescent="0.25">
      <c r="A140" s="40" t="s">
        <v>633</v>
      </c>
    </row>
    <row r="141" spans="1:1" x14ac:dyDescent="0.25">
      <c r="A141" s="40" t="s">
        <v>79</v>
      </c>
    </row>
    <row r="142" spans="1:1" x14ac:dyDescent="0.25">
      <c r="A142" s="40" t="s">
        <v>634</v>
      </c>
    </row>
    <row r="143" spans="1:1" x14ac:dyDescent="0.25">
      <c r="A143" s="40" t="s">
        <v>635</v>
      </c>
    </row>
    <row r="144" spans="1:1" x14ac:dyDescent="0.25">
      <c r="A144" s="40" t="s">
        <v>636</v>
      </c>
    </row>
    <row r="145" spans="1:1" x14ac:dyDescent="0.25">
      <c r="A145" s="40" t="s">
        <v>637</v>
      </c>
    </row>
    <row r="146" spans="1:1" x14ac:dyDescent="0.25">
      <c r="A146" s="40" t="s">
        <v>638</v>
      </c>
    </row>
    <row r="147" spans="1:1" x14ac:dyDescent="0.25">
      <c r="A147" s="40" t="s">
        <v>639</v>
      </c>
    </row>
    <row r="148" spans="1:1" x14ac:dyDescent="0.25">
      <c r="A148" s="40" t="s">
        <v>640</v>
      </c>
    </row>
    <row r="149" spans="1:1" x14ac:dyDescent="0.25">
      <c r="A149" s="40" t="s">
        <v>641</v>
      </c>
    </row>
    <row r="150" spans="1:1" x14ac:dyDescent="0.25">
      <c r="A150" s="40" t="s">
        <v>642</v>
      </c>
    </row>
    <row r="151" spans="1:1" x14ac:dyDescent="0.25">
      <c r="A151" s="40" t="s">
        <v>643</v>
      </c>
    </row>
    <row r="152" spans="1:1" x14ac:dyDescent="0.25">
      <c r="A152" s="40" t="s">
        <v>644</v>
      </c>
    </row>
    <row r="153" spans="1:1" x14ac:dyDescent="0.25">
      <c r="A153" s="40" t="s">
        <v>645</v>
      </c>
    </row>
    <row r="154" spans="1:1" x14ac:dyDescent="0.25">
      <c r="A154" s="40" t="s">
        <v>646</v>
      </c>
    </row>
    <row r="155" spans="1:1" x14ac:dyDescent="0.25">
      <c r="A155" s="43" t="s">
        <v>647</v>
      </c>
    </row>
    <row r="156" spans="1:1" x14ac:dyDescent="0.25">
      <c r="A156" s="43" t="s">
        <v>648</v>
      </c>
    </row>
    <row r="157" spans="1:1" x14ac:dyDescent="0.25">
      <c r="A157" s="43" t="s">
        <v>649</v>
      </c>
    </row>
    <row r="158" spans="1:1" x14ac:dyDescent="0.25">
      <c r="A158" s="40" t="s">
        <v>650</v>
      </c>
    </row>
    <row r="159" spans="1:1" x14ac:dyDescent="0.25">
      <c r="A159" s="40" t="s">
        <v>651</v>
      </c>
    </row>
    <row r="160" spans="1:1" x14ac:dyDescent="0.25">
      <c r="A160" s="40" t="s">
        <v>652</v>
      </c>
    </row>
    <row r="161" spans="1:1" x14ac:dyDescent="0.25">
      <c r="A161" s="40" t="s">
        <v>653</v>
      </c>
    </row>
    <row r="162" spans="1:1" x14ac:dyDescent="0.25">
      <c r="A162" s="40" t="s">
        <v>654</v>
      </c>
    </row>
    <row r="163" spans="1:1" x14ac:dyDescent="0.25">
      <c r="A163" s="40" t="s">
        <v>655</v>
      </c>
    </row>
    <row r="164" spans="1:1" x14ac:dyDescent="0.25">
      <c r="A164" s="40" t="s">
        <v>656</v>
      </c>
    </row>
    <row r="165" spans="1:1" x14ac:dyDescent="0.25">
      <c r="A165" s="40" t="s">
        <v>657</v>
      </c>
    </row>
    <row r="166" spans="1:1" x14ac:dyDescent="0.25">
      <c r="A166" s="40" t="s">
        <v>658</v>
      </c>
    </row>
    <row r="167" spans="1:1" x14ac:dyDescent="0.25">
      <c r="A167" s="40" t="s">
        <v>659</v>
      </c>
    </row>
    <row r="168" spans="1:1" x14ac:dyDescent="0.25">
      <c r="A168" s="40" t="s">
        <v>660</v>
      </c>
    </row>
    <row r="169" spans="1:1" x14ac:dyDescent="0.25">
      <c r="A169" s="40" t="s">
        <v>661</v>
      </c>
    </row>
    <row r="170" spans="1:1" x14ac:dyDescent="0.25">
      <c r="A170" s="40" t="s">
        <v>662</v>
      </c>
    </row>
    <row r="171" spans="1:1" x14ac:dyDescent="0.25">
      <c r="A171" s="40" t="s">
        <v>663</v>
      </c>
    </row>
    <row r="172" spans="1:1" x14ac:dyDescent="0.25">
      <c r="A172" s="40" t="s">
        <v>664</v>
      </c>
    </row>
    <row r="173" spans="1:1" x14ac:dyDescent="0.25">
      <c r="A173" s="40" t="s">
        <v>665</v>
      </c>
    </row>
    <row r="174" spans="1:1" x14ac:dyDescent="0.25">
      <c r="A174" s="40" t="s">
        <v>666</v>
      </c>
    </row>
    <row r="175" spans="1:1" x14ac:dyDescent="0.25">
      <c r="A175" s="40" t="s">
        <v>667</v>
      </c>
    </row>
    <row r="176" spans="1:1" x14ac:dyDescent="0.25">
      <c r="A176" s="40" t="s">
        <v>668</v>
      </c>
    </row>
    <row r="177" spans="1:1" x14ac:dyDescent="0.25">
      <c r="A177" s="43" t="s">
        <v>669</v>
      </c>
    </row>
    <row r="178" spans="1:1" x14ac:dyDescent="0.25">
      <c r="A178" s="43" t="s">
        <v>670</v>
      </c>
    </row>
    <row r="179" spans="1:1" x14ac:dyDescent="0.25">
      <c r="A179" s="40" t="s">
        <v>671</v>
      </c>
    </row>
    <row r="180" spans="1:1" x14ac:dyDescent="0.25">
      <c r="A180" s="40" t="s">
        <v>672</v>
      </c>
    </row>
    <row r="181" spans="1:1" x14ac:dyDescent="0.25">
      <c r="A181" s="40" t="s">
        <v>673</v>
      </c>
    </row>
    <row r="182" spans="1:1" x14ac:dyDescent="0.25">
      <c r="A182" s="40" t="s">
        <v>674</v>
      </c>
    </row>
    <row r="183" spans="1:1" x14ac:dyDescent="0.25">
      <c r="A183" s="40" t="s">
        <v>675</v>
      </c>
    </row>
    <row r="184" spans="1:1" x14ac:dyDescent="0.25">
      <c r="A184" s="40" t="s">
        <v>676</v>
      </c>
    </row>
    <row r="185" spans="1:1" x14ac:dyDescent="0.25">
      <c r="A185" s="40" t="s">
        <v>677</v>
      </c>
    </row>
    <row r="186" spans="1:1" x14ac:dyDescent="0.25">
      <c r="A186" s="40" t="s">
        <v>678</v>
      </c>
    </row>
    <row r="187" spans="1:1" x14ac:dyDescent="0.25">
      <c r="A187" s="40" t="s">
        <v>679</v>
      </c>
    </row>
    <row r="188" spans="1:1" x14ac:dyDescent="0.25">
      <c r="A188" s="40" t="s">
        <v>680</v>
      </c>
    </row>
    <row r="189" spans="1:1" x14ac:dyDescent="0.25">
      <c r="A189" s="40" t="s">
        <v>681</v>
      </c>
    </row>
    <row r="190" spans="1:1" x14ac:dyDescent="0.25">
      <c r="A190" s="40" t="s">
        <v>682</v>
      </c>
    </row>
    <row r="191" spans="1:1" x14ac:dyDescent="0.25">
      <c r="A191" s="40" t="s">
        <v>683</v>
      </c>
    </row>
    <row r="192" spans="1:1" x14ac:dyDescent="0.25">
      <c r="A192" s="40" t="s">
        <v>684</v>
      </c>
    </row>
    <row r="193" spans="1:1" x14ac:dyDescent="0.25">
      <c r="A193" s="40" t="s">
        <v>685</v>
      </c>
    </row>
    <row r="194" spans="1:1" x14ac:dyDescent="0.25">
      <c r="A194" s="40" t="s">
        <v>686</v>
      </c>
    </row>
    <row r="195" spans="1:1" x14ac:dyDescent="0.25">
      <c r="A195" s="40" t="s">
        <v>687</v>
      </c>
    </row>
    <row r="196" spans="1:1" x14ac:dyDescent="0.25">
      <c r="A196" s="40" t="s">
        <v>688</v>
      </c>
    </row>
    <row r="197" spans="1:1" x14ac:dyDescent="0.25">
      <c r="A197" t="s">
        <v>689</v>
      </c>
    </row>
    <row r="198" spans="1:1" x14ac:dyDescent="0.25">
      <c r="A198" t="s">
        <v>690</v>
      </c>
    </row>
    <row r="199" spans="1:1" x14ac:dyDescent="0.25">
      <c r="A199" s="43" t="s">
        <v>691</v>
      </c>
    </row>
    <row r="200" spans="1:1" x14ac:dyDescent="0.25">
      <c r="A200" s="43" t="s">
        <v>692</v>
      </c>
    </row>
    <row r="201" spans="1:1" x14ac:dyDescent="0.25">
      <c r="A201" s="43" t="s">
        <v>693</v>
      </c>
    </row>
    <row r="202" spans="1:1" x14ac:dyDescent="0.25">
      <c r="A202" s="43" t="s">
        <v>694</v>
      </c>
    </row>
    <row r="203" spans="1:1" x14ac:dyDescent="0.25">
      <c r="A203" s="43" t="s">
        <v>695</v>
      </c>
    </row>
    <row r="204" spans="1:1" x14ac:dyDescent="0.25">
      <c r="A204" s="43" t="s">
        <v>696</v>
      </c>
    </row>
    <row r="205" spans="1:1" x14ac:dyDescent="0.25">
      <c r="A205" s="43" t="s">
        <v>697</v>
      </c>
    </row>
    <row r="206" spans="1:1" x14ac:dyDescent="0.25">
      <c r="A206" s="43" t="s">
        <v>698</v>
      </c>
    </row>
    <row r="207" spans="1:1" x14ac:dyDescent="0.25">
      <c r="A207" s="43" t="s">
        <v>699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3300"/>
  </sheetPr>
  <dimension ref="A1:A146"/>
  <sheetViews>
    <sheetView workbookViewId="0"/>
  </sheetViews>
  <sheetFormatPr baseColWidth="10" defaultRowHeight="15" x14ac:dyDescent="0.25"/>
  <cols>
    <col min="1" max="1" width="27.28515625" customWidth="1"/>
  </cols>
  <sheetData>
    <row r="1" spans="1:1" ht="18" customHeight="1" x14ac:dyDescent="0.25">
      <c r="A1" s="44" t="s">
        <v>700</v>
      </c>
    </row>
    <row r="2" spans="1:1" ht="18" customHeight="1" x14ac:dyDescent="0.25">
      <c r="A2" s="44" t="s">
        <v>701</v>
      </c>
    </row>
    <row r="3" spans="1:1" ht="18" customHeight="1" x14ac:dyDescent="0.25">
      <c r="A3" s="44" t="s">
        <v>702</v>
      </c>
    </row>
    <row r="4" spans="1:1" ht="18" customHeight="1" x14ac:dyDescent="0.25">
      <c r="A4" s="44" t="s">
        <v>703</v>
      </c>
    </row>
    <row r="5" spans="1:1" ht="18" customHeight="1" x14ac:dyDescent="0.25">
      <c r="A5" s="44" t="s">
        <v>704</v>
      </c>
    </row>
    <row r="6" spans="1:1" ht="18" customHeight="1" x14ac:dyDescent="0.25">
      <c r="A6" s="44" t="s">
        <v>705</v>
      </c>
    </row>
    <row r="7" spans="1:1" ht="18" customHeight="1" x14ac:dyDescent="0.25">
      <c r="A7" s="44" t="s">
        <v>706</v>
      </c>
    </row>
    <row r="8" spans="1:1" ht="18" customHeight="1" x14ac:dyDescent="0.25">
      <c r="A8" s="44" t="s">
        <v>707</v>
      </c>
    </row>
    <row r="9" spans="1:1" ht="18" customHeight="1" x14ac:dyDescent="0.25">
      <c r="A9" s="44" t="s">
        <v>708</v>
      </c>
    </row>
    <row r="10" spans="1:1" ht="18" customHeight="1" x14ac:dyDescent="0.25">
      <c r="A10" s="44" t="s">
        <v>709</v>
      </c>
    </row>
    <row r="11" spans="1:1" ht="18" customHeight="1" x14ac:dyDescent="0.25">
      <c r="A11" s="44" t="s">
        <v>710</v>
      </c>
    </row>
    <row r="12" spans="1:1" ht="18" customHeight="1" x14ac:dyDescent="0.25">
      <c r="A12" s="44" t="s">
        <v>711</v>
      </c>
    </row>
    <row r="13" spans="1:1" ht="18" customHeight="1" x14ac:dyDescent="0.25">
      <c r="A13" s="44" t="s">
        <v>712</v>
      </c>
    </row>
    <row r="14" spans="1:1" ht="18" customHeight="1" x14ac:dyDescent="0.25">
      <c r="A14" s="44" t="s">
        <v>713</v>
      </c>
    </row>
    <row r="15" spans="1:1" ht="18" customHeight="1" x14ac:dyDescent="0.25">
      <c r="A15" s="44" t="s">
        <v>714</v>
      </c>
    </row>
    <row r="16" spans="1:1" ht="18" customHeight="1" x14ac:dyDescent="0.25">
      <c r="A16" s="44" t="s">
        <v>715</v>
      </c>
    </row>
    <row r="17" spans="1:1" ht="18" customHeight="1" x14ac:dyDescent="0.25">
      <c r="A17" s="44" t="s">
        <v>716</v>
      </c>
    </row>
    <row r="18" spans="1:1" ht="18" customHeight="1" x14ac:dyDescent="0.25">
      <c r="A18" s="44" t="s">
        <v>717</v>
      </c>
    </row>
    <row r="19" spans="1:1" ht="18" customHeight="1" x14ac:dyDescent="0.25">
      <c r="A19" s="44" t="s">
        <v>718</v>
      </c>
    </row>
    <row r="20" spans="1:1" ht="18" customHeight="1" x14ac:dyDescent="0.25">
      <c r="A20" s="44" t="s">
        <v>719</v>
      </c>
    </row>
    <row r="21" spans="1:1" ht="18" customHeight="1" x14ac:dyDescent="0.25">
      <c r="A21" s="44" t="s">
        <v>720</v>
      </c>
    </row>
    <row r="22" spans="1:1" ht="18" customHeight="1" x14ac:dyDescent="0.25">
      <c r="A22" s="44" t="s">
        <v>721</v>
      </c>
    </row>
    <row r="23" spans="1:1" ht="18" customHeight="1" x14ac:dyDescent="0.25">
      <c r="A23" s="44" t="s">
        <v>722</v>
      </c>
    </row>
    <row r="24" spans="1:1" ht="18" customHeight="1" x14ac:dyDescent="0.25">
      <c r="A24" s="44" t="s">
        <v>552</v>
      </c>
    </row>
    <row r="25" spans="1:1" ht="18" customHeight="1" x14ac:dyDescent="0.25">
      <c r="A25" s="44" t="s">
        <v>551</v>
      </c>
    </row>
    <row r="26" spans="1:1" ht="18" customHeight="1" x14ac:dyDescent="0.25">
      <c r="A26" s="44" t="s">
        <v>723</v>
      </c>
    </row>
    <row r="27" spans="1:1" ht="18" customHeight="1" x14ac:dyDescent="0.25">
      <c r="A27" s="44" t="s">
        <v>724</v>
      </c>
    </row>
    <row r="28" spans="1:1" ht="18" customHeight="1" x14ac:dyDescent="0.25">
      <c r="A28" s="44" t="s">
        <v>725</v>
      </c>
    </row>
    <row r="29" spans="1:1" ht="18" customHeight="1" x14ac:dyDescent="0.25">
      <c r="A29" s="44" t="s">
        <v>726</v>
      </c>
    </row>
    <row r="30" spans="1:1" ht="18" customHeight="1" x14ac:dyDescent="0.25">
      <c r="A30" s="44" t="s">
        <v>727</v>
      </c>
    </row>
    <row r="31" spans="1:1" ht="18" customHeight="1" x14ac:dyDescent="0.25">
      <c r="A31" s="44" t="s">
        <v>728</v>
      </c>
    </row>
    <row r="32" spans="1:1" ht="18" customHeight="1" x14ac:dyDescent="0.25">
      <c r="A32" s="44" t="s">
        <v>729</v>
      </c>
    </row>
    <row r="33" spans="1:1" ht="18" customHeight="1" x14ac:dyDescent="0.25">
      <c r="A33" s="44" t="s">
        <v>730</v>
      </c>
    </row>
    <row r="34" spans="1:1" ht="18" customHeight="1" x14ac:dyDescent="0.25">
      <c r="A34" s="44" t="s">
        <v>731</v>
      </c>
    </row>
    <row r="35" spans="1:1" ht="18" customHeight="1" x14ac:dyDescent="0.25">
      <c r="A35" s="44" t="s">
        <v>732</v>
      </c>
    </row>
    <row r="36" spans="1:1" ht="18" customHeight="1" x14ac:dyDescent="0.25">
      <c r="A36" s="44" t="s">
        <v>733</v>
      </c>
    </row>
    <row r="37" spans="1:1" ht="18" customHeight="1" x14ac:dyDescent="0.25">
      <c r="A37" s="44" t="s">
        <v>734</v>
      </c>
    </row>
    <row r="38" spans="1:1" ht="18" customHeight="1" x14ac:dyDescent="0.25">
      <c r="A38" s="44" t="s">
        <v>735</v>
      </c>
    </row>
    <row r="39" spans="1:1" ht="18" customHeight="1" x14ac:dyDescent="0.25">
      <c r="A39" s="44" t="s">
        <v>702</v>
      </c>
    </row>
    <row r="40" spans="1:1" ht="18" customHeight="1" x14ac:dyDescent="0.25">
      <c r="A40" s="44" t="s">
        <v>702</v>
      </c>
    </row>
    <row r="41" spans="1:1" ht="18" customHeight="1" x14ac:dyDescent="0.25">
      <c r="A41" s="44" t="s">
        <v>736</v>
      </c>
    </row>
    <row r="42" spans="1:1" ht="18" customHeight="1" x14ac:dyDescent="0.25">
      <c r="A42" s="44" t="s">
        <v>702</v>
      </c>
    </row>
    <row r="43" spans="1:1" ht="18" customHeight="1" x14ac:dyDescent="0.25">
      <c r="A43" s="44" t="s">
        <v>737</v>
      </c>
    </row>
    <row r="44" spans="1:1" ht="18" customHeight="1" x14ac:dyDescent="0.25">
      <c r="A44" s="44" t="s">
        <v>738</v>
      </c>
    </row>
    <row r="45" spans="1:1" ht="18" customHeight="1" x14ac:dyDescent="0.25">
      <c r="A45" s="44" t="s">
        <v>739</v>
      </c>
    </row>
    <row r="46" spans="1:1" ht="18" customHeight="1" x14ac:dyDescent="0.25">
      <c r="A46" s="44" t="s">
        <v>740</v>
      </c>
    </row>
    <row r="47" spans="1:1" ht="18" customHeight="1" x14ac:dyDescent="0.25">
      <c r="A47" s="44" t="s">
        <v>741</v>
      </c>
    </row>
    <row r="48" spans="1:1" ht="18" customHeight="1" x14ac:dyDescent="0.25">
      <c r="A48" s="44" t="s">
        <v>742</v>
      </c>
    </row>
    <row r="49" spans="1:1" ht="18" customHeight="1" x14ac:dyDescent="0.25">
      <c r="A49" s="44" t="s">
        <v>743</v>
      </c>
    </row>
    <row r="50" spans="1:1" ht="18" customHeight="1" x14ac:dyDescent="0.25">
      <c r="A50" s="44" t="s">
        <v>744</v>
      </c>
    </row>
    <row r="51" spans="1:1" ht="18" customHeight="1" x14ac:dyDescent="0.25">
      <c r="A51" s="44" t="s">
        <v>745</v>
      </c>
    </row>
    <row r="52" spans="1:1" ht="18" customHeight="1" x14ac:dyDescent="0.25">
      <c r="A52" s="44" t="s">
        <v>746</v>
      </c>
    </row>
    <row r="53" spans="1:1" ht="18" customHeight="1" x14ac:dyDescent="0.25">
      <c r="A53" s="44" t="s">
        <v>747</v>
      </c>
    </row>
    <row r="54" spans="1:1" ht="18" customHeight="1" x14ac:dyDescent="0.25">
      <c r="A54" s="44" t="s">
        <v>748</v>
      </c>
    </row>
    <row r="55" spans="1:1" ht="18" customHeight="1" x14ac:dyDescent="0.25">
      <c r="A55" s="44" t="s">
        <v>749</v>
      </c>
    </row>
    <row r="56" spans="1:1" ht="18" customHeight="1" x14ac:dyDescent="0.25">
      <c r="A56" s="44" t="s">
        <v>750</v>
      </c>
    </row>
    <row r="57" spans="1:1" ht="18" customHeight="1" x14ac:dyDescent="0.25">
      <c r="A57" s="44" t="s">
        <v>751</v>
      </c>
    </row>
    <row r="58" spans="1:1" ht="18" customHeight="1" x14ac:dyDescent="0.25">
      <c r="A58" s="44" t="s">
        <v>752</v>
      </c>
    </row>
    <row r="59" spans="1:1" ht="18" customHeight="1" x14ac:dyDescent="0.25">
      <c r="A59" s="44" t="s">
        <v>753</v>
      </c>
    </row>
    <row r="60" spans="1:1" ht="18" customHeight="1" x14ac:dyDescent="0.25">
      <c r="A60" s="44" t="s">
        <v>754</v>
      </c>
    </row>
    <row r="61" spans="1:1" ht="18" customHeight="1" x14ac:dyDescent="0.25">
      <c r="A61" s="44" t="s">
        <v>755</v>
      </c>
    </row>
    <row r="62" spans="1:1" ht="18" customHeight="1" x14ac:dyDescent="0.25">
      <c r="A62" s="44" t="s">
        <v>756</v>
      </c>
    </row>
    <row r="63" spans="1:1" ht="18" customHeight="1" x14ac:dyDescent="0.25">
      <c r="A63" s="44" t="s">
        <v>757</v>
      </c>
    </row>
    <row r="64" spans="1:1" ht="18" customHeight="1" x14ac:dyDescent="0.25">
      <c r="A64" s="44" t="s">
        <v>758</v>
      </c>
    </row>
    <row r="65" spans="1:1" ht="18" customHeight="1" x14ac:dyDescent="0.25">
      <c r="A65" s="44" t="s">
        <v>759</v>
      </c>
    </row>
    <row r="66" spans="1:1" ht="18" customHeight="1" x14ac:dyDescent="0.25">
      <c r="A66" s="44" t="s">
        <v>760</v>
      </c>
    </row>
    <row r="67" spans="1:1" ht="18" customHeight="1" x14ac:dyDescent="0.25">
      <c r="A67" s="44" t="s">
        <v>761</v>
      </c>
    </row>
    <row r="68" spans="1:1" ht="18" customHeight="1" x14ac:dyDescent="0.25">
      <c r="A68" s="44" t="s">
        <v>762</v>
      </c>
    </row>
    <row r="69" spans="1:1" ht="18" customHeight="1" x14ac:dyDescent="0.25">
      <c r="A69" s="44" t="s">
        <v>763</v>
      </c>
    </row>
    <row r="70" spans="1:1" ht="18" customHeight="1" x14ac:dyDescent="0.25">
      <c r="A70" s="44" t="s">
        <v>764</v>
      </c>
    </row>
    <row r="71" spans="1:1" ht="18" customHeight="1" x14ac:dyDescent="0.25">
      <c r="A71" s="44" t="s">
        <v>765</v>
      </c>
    </row>
    <row r="72" spans="1:1" ht="18" customHeight="1" x14ac:dyDescent="0.25">
      <c r="A72" s="44" t="s">
        <v>766</v>
      </c>
    </row>
    <row r="73" spans="1:1" ht="18" customHeight="1" x14ac:dyDescent="0.25">
      <c r="A73" s="44" t="s">
        <v>767</v>
      </c>
    </row>
    <row r="74" spans="1:1" ht="18" customHeight="1" x14ac:dyDescent="0.25">
      <c r="A74" s="44" t="s">
        <v>768</v>
      </c>
    </row>
    <row r="75" spans="1:1" ht="18" customHeight="1" x14ac:dyDescent="0.25">
      <c r="A75" s="44" t="s">
        <v>769</v>
      </c>
    </row>
    <row r="76" spans="1:1" ht="18" customHeight="1" x14ac:dyDescent="0.25">
      <c r="A76" s="44" t="s">
        <v>770</v>
      </c>
    </row>
    <row r="77" spans="1:1" ht="18" customHeight="1" x14ac:dyDescent="0.25">
      <c r="A77" s="44" t="s">
        <v>771</v>
      </c>
    </row>
    <row r="78" spans="1:1" ht="18" customHeight="1" x14ac:dyDescent="0.25">
      <c r="A78" s="44" t="s">
        <v>772</v>
      </c>
    </row>
    <row r="79" spans="1:1" ht="18" customHeight="1" x14ac:dyDescent="0.25">
      <c r="A79" s="44" t="s">
        <v>773</v>
      </c>
    </row>
    <row r="80" spans="1:1" ht="18" customHeight="1" x14ac:dyDescent="0.25">
      <c r="A80" s="44" t="s">
        <v>774</v>
      </c>
    </row>
    <row r="81" spans="1:1" ht="18" customHeight="1" x14ac:dyDescent="0.25">
      <c r="A81" s="44" t="s">
        <v>775</v>
      </c>
    </row>
    <row r="82" spans="1:1" ht="18" customHeight="1" x14ac:dyDescent="0.25">
      <c r="A82" s="44" t="s">
        <v>776</v>
      </c>
    </row>
    <row r="83" spans="1:1" ht="18" customHeight="1" x14ac:dyDescent="0.25">
      <c r="A83" s="44" t="s">
        <v>777</v>
      </c>
    </row>
    <row r="84" spans="1:1" ht="18" customHeight="1" x14ac:dyDescent="0.25">
      <c r="A84" s="44" t="s">
        <v>778</v>
      </c>
    </row>
    <row r="85" spans="1:1" ht="18" customHeight="1" x14ac:dyDescent="0.25">
      <c r="A85" s="44" t="s">
        <v>779</v>
      </c>
    </row>
    <row r="86" spans="1:1" ht="18" customHeight="1" x14ac:dyDescent="0.25">
      <c r="A86" s="44" t="s">
        <v>780</v>
      </c>
    </row>
    <row r="87" spans="1:1" ht="18" customHeight="1" x14ac:dyDescent="0.25">
      <c r="A87" s="44" t="s">
        <v>781</v>
      </c>
    </row>
    <row r="88" spans="1:1" ht="18" customHeight="1" x14ac:dyDescent="0.25">
      <c r="A88" s="44" t="s">
        <v>782</v>
      </c>
    </row>
    <row r="89" spans="1:1" ht="18" customHeight="1" x14ac:dyDescent="0.25">
      <c r="A89" s="44" t="s">
        <v>783</v>
      </c>
    </row>
    <row r="90" spans="1:1" ht="18" customHeight="1" x14ac:dyDescent="0.25">
      <c r="A90" s="44" t="s">
        <v>64</v>
      </c>
    </row>
    <row r="91" spans="1:1" ht="18" customHeight="1" x14ac:dyDescent="0.25">
      <c r="A91" s="44" t="s">
        <v>784</v>
      </c>
    </row>
    <row r="92" spans="1:1" ht="18" customHeight="1" x14ac:dyDescent="0.25">
      <c r="A92" s="44" t="s">
        <v>785</v>
      </c>
    </row>
    <row r="93" spans="1:1" ht="18" customHeight="1" x14ac:dyDescent="0.25">
      <c r="A93" s="44" t="s">
        <v>786</v>
      </c>
    </row>
    <row r="94" spans="1:1" ht="18" customHeight="1" x14ac:dyDescent="0.25">
      <c r="A94" s="44" t="s">
        <v>787</v>
      </c>
    </row>
    <row r="95" spans="1:1" ht="18" customHeight="1" x14ac:dyDescent="0.25">
      <c r="A95" s="44" t="s">
        <v>788</v>
      </c>
    </row>
    <row r="96" spans="1:1" ht="18" customHeight="1" x14ac:dyDescent="0.25">
      <c r="A96" s="44" t="s">
        <v>789</v>
      </c>
    </row>
    <row r="97" spans="1:1" ht="18" customHeight="1" x14ac:dyDescent="0.25">
      <c r="A97" s="44" t="s">
        <v>790</v>
      </c>
    </row>
    <row r="98" spans="1:1" ht="18" customHeight="1" x14ac:dyDescent="0.25">
      <c r="A98" s="44" t="s">
        <v>791</v>
      </c>
    </row>
    <row r="99" spans="1:1" ht="18" customHeight="1" x14ac:dyDescent="0.25">
      <c r="A99" s="44" t="s">
        <v>792</v>
      </c>
    </row>
    <row r="100" spans="1:1" ht="18" customHeight="1" x14ac:dyDescent="0.25">
      <c r="A100" s="44" t="s">
        <v>793</v>
      </c>
    </row>
    <row r="101" spans="1:1" ht="18" customHeight="1" x14ac:dyDescent="0.25">
      <c r="A101" s="44" t="s">
        <v>794</v>
      </c>
    </row>
    <row r="102" spans="1:1" ht="18" customHeight="1" x14ac:dyDescent="0.25">
      <c r="A102" s="44" t="s">
        <v>795</v>
      </c>
    </row>
    <row r="103" spans="1:1" ht="18" customHeight="1" x14ac:dyDescent="0.25">
      <c r="A103" s="44" t="s">
        <v>796</v>
      </c>
    </row>
    <row r="104" spans="1:1" ht="18" customHeight="1" x14ac:dyDescent="0.25">
      <c r="A104" s="44" t="s">
        <v>797</v>
      </c>
    </row>
    <row r="105" spans="1:1" ht="18" customHeight="1" x14ac:dyDescent="0.25">
      <c r="A105" s="44" t="s">
        <v>798</v>
      </c>
    </row>
    <row r="106" spans="1:1" ht="18" customHeight="1" x14ac:dyDescent="0.25">
      <c r="A106" s="44" t="s">
        <v>799</v>
      </c>
    </row>
    <row r="107" spans="1:1" ht="18" customHeight="1" x14ac:dyDescent="0.25">
      <c r="A107" s="44" t="s">
        <v>800</v>
      </c>
    </row>
    <row r="108" spans="1:1" ht="18" customHeight="1" x14ac:dyDescent="0.25">
      <c r="A108" s="44" t="s">
        <v>801</v>
      </c>
    </row>
    <row r="109" spans="1:1" ht="18" customHeight="1" x14ac:dyDescent="0.25">
      <c r="A109" s="44" t="s">
        <v>802</v>
      </c>
    </row>
    <row r="110" spans="1:1" ht="18" customHeight="1" x14ac:dyDescent="0.25">
      <c r="A110" s="44" t="s">
        <v>796</v>
      </c>
    </row>
    <row r="111" spans="1:1" ht="18" customHeight="1" x14ac:dyDescent="0.25">
      <c r="A111" s="44" t="s">
        <v>795</v>
      </c>
    </row>
    <row r="112" spans="1:1" ht="18" customHeight="1" x14ac:dyDescent="0.25">
      <c r="A112" s="44" t="s">
        <v>797</v>
      </c>
    </row>
    <row r="113" spans="1:1" ht="18" customHeight="1" x14ac:dyDescent="0.25">
      <c r="A113" s="44" t="s">
        <v>794</v>
      </c>
    </row>
    <row r="114" spans="1:1" ht="18" customHeight="1" x14ac:dyDescent="0.25">
      <c r="A114" s="44" t="s">
        <v>803</v>
      </c>
    </row>
    <row r="115" spans="1:1" ht="18" customHeight="1" x14ac:dyDescent="0.25">
      <c r="A115" s="44" t="s">
        <v>804</v>
      </c>
    </row>
    <row r="116" spans="1:1" ht="18" customHeight="1" x14ac:dyDescent="0.25">
      <c r="A116" s="44" t="s">
        <v>805</v>
      </c>
    </row>
    <row r="117" spans="1:1" ht="18" customHeight="1" x14ac:dyDescent="0.25">
      <c r="A117" s="44" t="s">
        <v>806</v>
      </c>
    </row>
    <row r="118" spans="1:1" ht="18" customHeight="1" x14ac:dyDescent="0.25">
      <c r="A118" s="44" t="s">
        <v>47</v>
      </c>
    </row>
    <row r="119" spans="1:1" ht="18" customHeight="1" x14ac:dyDescent="0.25">
      <c r="A119" s="44" t="s">
        <v>807</v>
      </c>
    </row>
    <row r="120" spans="1:1" ht="18" customHeight="1" x14ac:dyDescent="0.25">
      <c r="A120" s="44" t="s">
        <v>808</v>
      </c>
    </row>
    <row r="121" spans="1:1" ht="18" customHeight="1" x14ac:dyDescent="0.25">
      <c r="A121" s="44" t="s">
        <v>809</v>
      </c>
    </row>
    <row r="122" spans="1:1" ht="18" customHeight="1" x14ac:dyDescent="0.25">
      <c r="A122" s="44" t="s">
        <v>810</v>
      </c>
    </row>
    <row r="123" spans="1:1" ht="18" customHeight="1" x14ac:dyDescent="0.25">
      <c r="A123" s="44" t="s">
        <v>811</v>
      </c>
    </row>
    <row r="124" spans="1:1" ht="18" customHeight="1" x14ac:dyDescent="0.25">
      <c r="A124" s="44" t="s">
        <v>812</v>
      </c>
    </row>
    <row r="125" spans="1:1" ht="18" customHeight="1" x14ac:dyDescent="0.25">
      <c r="A125" s="44" t="s">
        <v>47</v>
      </c>
    </row>
    <row r="126" spans="1:1" ht="18" customHeight="1" x14ac:dyDescent="0.25">
      <c r="A126" s="44" t="s">
        <v>807</v>
      </c>
    </row>
    <row r="127" spans="1:1" ht="18" customHeight="1" x14ac:dyDescent="0.25">
      <c r="A127" s="44" t="s">
        <v>813</v>
      </c>
    </row>
    <row r="128" spans="1:1" ht="18" customHeight="1" x14ac:dyDescent="0.25">
      <c r="A128" s="44" t="s">
        <v>809</v>
      </c>
    </row>
    <row r="129" spans="1:1" ht="18" customHeight="1" x14ac:dyDescent="0.25">
      <c r="A129" s="44" t="s">
        <v>810</v>
      </c>
    </row>
    <row r="130" spans="1:1" ht="18" customHeight="1" x14ac:dyDescent="0.25">
      <c r="A130" s="44" t="s">
        <v>811</v>
      </c>
    </row>
    <row r="131" spans="1:1" ht="18" customHeight="1" x14ac:dyDescent="0.25">
      <c r="A131" s="44" t="s">
        <v>814</v>
      </c>
    </row>
    <row r="132" spans="1:1" ht="18" customHeight="1" x14ac:dyDescent="0.25">
      <c r="A132" s="44" t="s">
        <v>815</v>
      </c>
    </row>
    <row r="133" spans="1:1" ht="18" customHeight="1" x14ac:dyDescent="0.25">
      <c r="A133" s="44" t="s">
        <v>816</v>
      </c>
    </row>
    <row r="134" spans="1:1" ht="18" customHeight="1" x14ac:dyDescent="0.25">
      <c r="A134" s="44" t="s">
        <v>817</v>
      </c>
    </row>
    <row r="135" spans="1:1" ht="18" customHeight="1" x14ac:dyDescent="0.25">
      <c r="A135" s="44" t="s">
        <v>818</v>
      </c>
    </row>
    <row r="136" spans="1:1" ht="18" customHeight="1" x14ac:dyDescent="0.25">
      <c r="A136" s="44" t="s">
        <v>819</v>
      </c>
    </row>
    <row r="137" spans="1:1" ht="18" customHeight="1" x14ac:dyDescent="0.25">
      <c r="A137" s="44" t="s">
        <v>820</v>
      </c>
    </row>
    <row r="138" spans="1:1" ht="18" customHeight="1" x14ac:dyDescent="0.25">
      <c r="A138" s="44" t="s">
        <v>769</v>
      </c>
    </row>
    <row r="139" spans="1:1" ht="18" customHeight="1" x14ac:dyDescent="0.25">
      <c r="A139" s="44" t="s">
        <v>73</v>
      </c>
    </row>
    <row r="140" spans="1:1" ht="18" customHeight="1" x14ac:dyDescent="0.25">
      <c r="A140" s="44" t="s">
        <v>821</v>
      </c>
    </row>
    <row r="141" spans="1:1" ht="18" customHeight="1" x14ac:dyDescent="0.25">
      <c r="A141" s="44" t="s">
        <v>822</v>
      </c>
    </row>
    <row r="142" spans="1:1" ht="18" customHeight="1" x14ac:dyDescent="0.25">
      <c r="A142" s="44" t="s">
        <v>823</v>
      </c>
    </row>
    <row r="143" spans="1:1" ht="18" customHeight="1" x14ac:dyDescent="0.25">
      <c r="A143" s="44" t="s">
        <v>824</v>
      </c>
    </row>
    <row r="144" spans="1:1" ht="18" customHeight="1" x14ac:dyDescent="0.25">
      <c r="A144" s="44" t="s">
        <v>825</v>
      </c>
    </row>
    <row r="145" spans="1:1" ht="18" customHeight="1" x14ac:dyDescent="0.25">
      <c r="A145" s="44" t="s">
        <v>826</v>
      </c>
    </row>
    <row r="146" spans="1:1" ht="18" customHeight="1" x14ac:dyDescent="0.25">
      <c r="A146" s="44" t="s">
        <v>827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Filtre avec segment</vt:lpstr>
      <vt:lpstr>Tableau TCD synthetique</vt:lpstr>
      <vt:lpstr>Source</vt:lpstr>
      <vt:lpstr>Extraction_MS_02022022</vt:lpstr>
      <vt:lpstr>Supplément_Revue_SDG</vt:lpstr>
      <vt:lpstr>ISIN_Greenfin</vt:lpstr>
      <vt:lpstr>ISIN_Finansol</vt:lpstr>
    </vt:vector>
  </TitlesOfParts>
  <Company>Spirica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CHALMET Carine</dc:creator>
  <cp:lastModifiedBy>Jean-Baptiste LEMOUZY - EPARGNISSIMO</cp:lastModifiedBy>
  <cp:lastPrinted>2024-07-02T12:34:09Z</cp:lastPrinted>
  <dcterms:created xsi:type="dcterms:W3CDTF">2019-10-25T15:05:01Z</dcterms:created>
  <dcterms:modified xsi:type="dcterms:W3CDTF">2024-07-02T12:34:10Z</dcterms:modified>
</cp:coreProperties>
</file>